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ED379717-3F5E-4588-884D-AFA7AFD3C413}" xr6:coauthVersionLast="36" xr6:coauthVersionMax="36" xr10:uidLastSave="{00000000-0000-0000-0000-000000000000}"/>
  <bookViews>
    <workbookView xWindow="0" yWindow="0" windowWidth="28800" windowHeight="11025" xr2:uid="{7DDBE6CD-4208-4E25-A0BC-DEF8169F1412}"/>
  </bookViews>
  <sheets>
    <sheet name="Rekapitulace stavby" sheetId="1" r:id="rId1"/>
    <sheet name="SO 08.1-c - strukturovaná..." sheetId="2" r:id="rId2"/>
  </sheets>
  <externalReferences>
    <externalReference r:id="rId3"/>
  </externalReferences>
  <definedNames>
    <definedName name="_xlnm._FilterDatabase" localSheetId="1" hidden="1">'SO 08.1-c - strukturovaná...'!$C$90:$K$147</definedName>
    <definedName name="_xlnm.Print_Titles" localSheetId="0">'Rekapitulace stavby'!$52:$52</definedName>
    <definedName name="_xlnm.Print_Titles" localSheetId="1">'SO 08.1-c - strukturovaná...'!$90:$90</definedName>
    <definedName name="_xlnm.Print_Area" localSheetId="0">'Rekapitulace stavby'!$D$4:$AO$36,'Rekapitulace stavby'!$C$42:$AQ$56</definedName>
    <definedName name="_xlnm.Print_Area" localSheetId="1">'SO 08.1-c - strukturovaná...'!$C$4:$J$39,'SO 08.1-c - strukturovaná...'!$C$45:$J$72,'SO 08.1-c - strukturovaná...'!$C$78:$K$147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47" i="2" l="1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P146" i="2"/>
  <c r="J146" i="2"/>
  <c r="BE146" i="2" s="1"/>
  <c r="BK145" i="2"/>
  <c r="BI145" i="2"/>
  <c r="BH145" i="2"/>
  <c r="BG145" i="2"/>
  <c r="BF145" i="2"/>
  <c r="T145" i="2"/>
  <c r="R145" i="2"/>
  <c r="P145" i="2"/>
  <c r="J145" i="2"/>
  <c r="BE145" i="2" s="1"/>
  <c r="BK144" i="2"/>
  <c r="BI144" i="2"/>
  <c r="BH144" i="2"/>
  <c r="BG144" i="2"/>
  <c r="BF144" i="2"/>
  <c r="T144" i="2"/>
  <c r="R144" i="2"/>
  <c r="P144" i="2"/>
  <c r="J144" i="2"/>
  <c r="BE144" i="2" s="1"/>
  <c r="BK143" i="2"/>
  <c r="BI143" i="2"/>
  <c r="BH143" i="2"/>
  <c r="BG143" i="2"/>
  <c r="BF143" i="2"/>
  <c r="T143" i="2"/>
  <c r="R143" i="2"/>
  <c r="P143" i="2"/>
  <c r="J143" i="2"/>
  <c r="BE143" i="2" s="1"/>
  <c r="BK142" i="2"/>
  <c r="BK140" i="2" s="1"/>
  <c r="J140" i="2" s="1"/>
  <c r="J71" i="2" s="1"/>
  <c r="BI142" i="2"/>
  <c r="BH142" i="2"/>
  <c r="BG142" i="2"/>
  <c r="BF142" i="2"/>
  <c r="T142" i="2"/>
  <c r="R142" i="2"/>
  <c r="R140" i="2" s="1"/>
  <c r="P142" i="2"/>
  <c r="P140" i="2" s="1"/>
  <c r="J142" i="2"/>
  <c r="BE142" i="2" s="1"/>
  <c r="BK141" i="2"/>
  <c r="BI141" i="2"/>
  <c r="BH141" i="2"/>
  <c r="BG141" i="2"/>
  <c r="BF141" i="2"/>
  <c r="T141" i="2"/>
  <c r="R141" i="2"/>
  <c r="P141" i="2"/>
  <c r="J141" i="2"/>
  <c r="BE141" i="2" s="1"/>
  <c r="T140" i="2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T138" i="2"/>
  <c r="R138" i="2"/>
  <c r="P138" i="2"/>
  <c r="P136" i="2" s="1"/>
  <c r="J138" i="2"/>
  <c r="BE138" i="2" s="1"/>
  <c r="BK137" i="2"/>
  <c r="BI137" i="2"/>
  <c r="BH137" i="2"/>
  <c r="BG137" i="2"/>
  <c r="BF137" i="2"/>
  <c r="T137" i="2"/>
  <c r="T136" i="2" s="1"/>
  <c r="R137" i="2"/>
  <c r="P137" i="2"/>
  <c r="J137" i="2"/>
  <c r="BE137" i="2" s="1"/>
  <c r="R136" i="2"/>
  <c r="BK135" i="2"/>
  <c r="BI135" i="2"/>
  <c r="BH135" i="2"/>
  <c r="BG135" i="2"/>
  <c r="BF135" i="2"/>
  <c r="T135" i="2"/>
  <c r="R135" i="2"/>
  <c r="R133" i="2" s="1"/>
  <c r="P135" i="2"/>
  <c r="P133" i="2" s="1"/>
  <c r="J135" i="2"/>
  <c r="BE135" i="2" s="1"/>
  <c r="BK134" i="2"/>
  <c r="BK133" i="2" s="1"/>
  <c r="J133" i="2" s="1"/>
  <c r="J69" i="2" s="1"/>
  <c r="BI134" i="2"/>
  <c r="BH134" i="2"/>
  <c r="BG134" i="2"/>
  <c r="BF134" i="2"/>
  <c r="T134" i="2"/>
  <c r="R134" i="2"/>
  <c r="P134" i="2"/>
  <c r="J134" i="2"/>
  <c r="BE134" i="2" s="1"/>
  <c r="T133" i="2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BE130" i="2"/>
  <c r="T130" i="2"/>
  <c r="R130" i="2"/>
  <c r="P130" i="2"/>
  <c r="J130" i="2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R124" i="2" s="1"/>
  <c r="P126" i="2"/>
  <c r="J126" i="2"/>
  <c r="BE126" i="2" s="1"/>
  <c r="BK125" i="2"/>
  <c r="BK124" i="2" s="1"/>
  <c r="J124" i="2" s="1"/>
  <c r="J68" i="2" s="1"/>
  <c r="BI125" i="2"/>
  <c r="BH125" i="2"/>
  <c r="BG125" i="2"/>
  <c r="BF125" i="2"/>
  <c r="T125" i="2"/>
  <c r="T124" i="2" s="1"/>
  <c r="R125" i="2"/>
  <c r="P125" i="2"/>
  <c r="P124" i="2" s="1"/>
  <c r="J125" i="2"/>
  <c r="BE125" i="2" s="1"/>
  <c r="BK123" i="2"/>
  <c r="BK122" i="2" s="1"/>
  <c r="J122" i="2" s="1"/>
  <c r="J67" i="2" s="1"/>
  <c r="BI123" i="2"/>
  <c r="BH123" i="2"/>
  <c r="BG123" i="2"/>
  <c r="BF123" i="2"/>
  <c r="T123" i="2"/>
  <c r="T122" i="2" s="1"/>
  <c r="R123" i="2"/>
  <c r="R122" i="2" s="1"/>
  <c r="P123" i="2"/>
  <c r="J123" i="2"/>
  <c r="BE123" i="2" s="1"/>
  <c r="P122" i="2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T115" i="2" s="1"/>
  <c r="R116" i="2"/>
  <c r="R115" i="2" s="1"/>
  <c r="P116" i="2"/>
  <c r="P115" i="2" s="1"/>
  <c r="J116" i="2"/>
  <c r="BE116" i="2" s="1"/>
  <c r="BK114" i="2"/>
  <c r="BI114" i="2"/>
  <c r="BH114" i="2"/>
  <c r="BG114" i="2"/>
  <c r="BF114" i="2"/>
  <c r="BE114" i="2"/>
  <c r="T114" i="2"/>
  <c r="R114" i="2"/>
  <c r="R113" i="2" s="1"/>
  <c r="P114" i="2"/>
  <c r="J114" i="2"/>
  <c r="BK113" i="2"/>
  <c r="J113" i="2" s="1"/>
  <c r="J65" i="2" s="1"/>
  <c r="T113" i="2"/>
  <c r="P113" i="2"/>
  <c r="BK112" i="2"/>
  <c r="BI112" i="2"/>
  <c r="BH112" i="2"/>
  <c r="BG112" i="2"/>
  <c r="BF112" i="2"/>
  <c r="T112" i="2"/>
  <c r="R112" i="2"/>
  <c r="P112" i="2"/>
  <c r="J112" i="2"/>
  <c r="BE112" i="2" s="1"/>
  <c r="BK111" i="2"/>
  <c r="BI111" i="2"/>
  <c r="BH111" i="2"/>
  <c r="BG111" i="2"/>
  <c r="BF111" i="2"/>
  <c r="T111" i="2"/>
  <c r="R111" i="2"/>
  <c r="P111" i="2"/>
  <c r="J111" i="2"/>
  <c r="BE111" i="2" s="1"/>
  <c r="BK110" i="2"/>
  <c r="BI110" i="2"/>
  <c r="BH110" i="2"/>
  <c r="BG110" i="2"/>
  <c r="BF110" i="2"/>
  <c r="T110" i="2"/>
  <c r="T109" i="2" s="1"/>
  <c r="R110" i="2"/>
  <c r="P110" i="2"/>
  <c r="P109" i="2" s="1"/>
  <c r="J110" i="2"/>
  <c r="BE110" i="2" s="1"/>
  <c r="R109" i="2"/>
  <c r="BK108" i="2"/>
  <c r="BI108" i="2"/>
  <c r="BH108" i="2"/>
  <c r="BG108" i="2"/>
  <c r="BF108" i="2"/>
  <c r="T108" i="2"/>
  <c r="R108" i="2"/>
  <c r="R107" i="2" s="1"/>
  <c r="P108" i="2"/>
  <c r="P107" i="2" s="1"/>
  <c r="J108" i="2"/>
  <c r="BE108" i="2" s="1"/>
  <c r="BK107" i="2"/>
  <c r="T107" i="2"/>
  <c r="J107" i="2"/>
  <c r="J63" i="2" s="1"/>
  <c r="J106" i="2"/>
  <c r="J62" i="2" s="1"/>
  <c r="BK105" i="2"/>
  <c r="BI105" i="2"/>
  <c r="BH105" i="2"/>
  <c r="BG105" i="2"/>
  <c r="BF105" i="2"/>
  <c r="T105" i="2"/>
  <c r="R105" i="2"/>
  <c r="P105" i="2"/>
  <c r="J105" i="2"/>
  <c r="BE105" i="2" s="1"/>
  <c r="BK104" i="2"/>
  <c r="BK103" i="2" s="1"/>
  <c r="J103" i="2" s="1"/>
  <c r="J61" i="2" s="1"/>
  <c r="BI104" i="2"/>
  <c r="BH104" i="2"/>
  <c r="BG104" i="2"/>
  <c r="BF104" i="2"/>
  <c r="T104" i="2"/>
  <c r="T103" i="2" s="1"/>
  <c r="R104" i="2"/>
  <c r="R103" i="2" s="1"/>
  <c r="P104" i="2"/>
  <c r="J104" i="2"/>
  <c r="BE104" i="2" s="1"/>
  <c r="P103" i="2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R101" i="2"/>
  <c r="P101" i="2"/>
  <c r="J101" i="2"/>
  <c r="BE101" i="2" s="1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R92" i="2" s="1"/>
  <c r="P94" i="2"/>
  <c r="J94" i="2"/>
  <c r="BE94" i="2" s="1"/>
  <c r="BK93" i="2"/>
  <c r="BK92" i="2" s="1"/>
  <c r="J92" i="2" s="1"/>
  <c r="J60" i="2" s="1"/>
  <c r="BI93" i="2"/>
  <c r="BH93" i="2"/>
  <c r="BG93" i="2"/>
  <c r="BF93" i="2"/>
  <c r="T93" i="2"/>
  <c r="T92" i="2" s="1"/>
  <c r="R93" i="2"/>
  <c r="P93" i="2"/>
  <c r="P92" i="2" s="1"/>
  <c r="J93" i="2"/>
  <c r="BE93" i="2" s="1"/>
  <c r="F88" i="2"/>
  <c r="F85" i="2"/>
  <c r="E83" i="2"/>
  <c r="E81" i="2"/>
  <c r="F52" i="2"/>
  <c r="E50" i="2"/>
  <c r="J37" i="2"/>
  <c r="J36" i="2"/>
  <c r="J35" i="2"/>
  <c r="J24" i="2"/>
  <c r="E24" i="2"/>
  <c r="J55" i="2" s="1"/>
  <c r="J23" i="2"/>
  <c r="J21" i="2"/>
  <c r="E21" i="2"/>
  <c r="J54" i="2" s="1"/>
  <c r="J20" i="2"/>
  <c r="J18" i="2"/>
  <c r="E18" i="2"/>
  <c r="F55" i="2" s="1"/>
  <c r="J17" i="2"/>
  <c r="J15" i="2"/>
  <c r="E15" i="2"/>
  <c r="F87" i="2" s="1"/>
  <c r="J14" i="2"/>
  <c r="J12" i="2"/>
  <c r="J85" i="2" s="1"/>
  <c r="E7" i="2"/>
  <c r="E48" i="2" s="1"/>
  <c r="BD55" i="1"/>
  <c r="BC55" i="1"/>
  <c r="BC54" i="1" s="1"/>
  <c r="BB55" i="1"/>
  <c r="BB54" i="1" s="1"/>
  <c r="BA55" i="1"/>
  <c r="AZ55" i="1"/>
  <c r="AZ54" i="1" s="1"/>
  <c r="AY55" i="1"/>
  <c r="AX55" i="1"/>
  <c r="AW55" i="1"/>
  <c r="AV55" i="1"/>
  <c r="AU55" i="1"/>
  <c r="AU54" i="1" s="1"/>
  <c r="BA54" i="1"/>
  <c r="BD54" i="1"/>
  <c r="W33" i="1" s="1"/>
  <c r="AS54" i="1"/>
  <c r="AM50" i="1"/>
  <c r="L50" i="1"/>
  <c r="AM49" i="1"/>
  <c r="L49" i="1"/>
  <c r="AM47" i="1"/>
  <c r="L47" i="1"/>
  <c r="L45" i="1"/>
  <c r="L44" i="1"/>
  <c r="J34" i="2" l="1"/>
  <c r="F35" i="2"/>
  <c r="F36" i="2"/>
  <c r="BK109" i="2"/>
  <c r="J109" i="2" s="1"/>
  <c r="J64" i="2" s="1"/>
  <c r="BK115" i="2"/>
  <c r="J115" i="2" s="1"/>
  <c r="J66" i="2" s="1"/>
  <c r="F37" i="2"/>
  <c r="BK136" i="2"/>
  <c r="J136" i="2" s="1"/>
  <c r="J70" i="2" s="1"/>
  <c r="J87" i="2"/>
  <c r="J52" i="2"/>
  <c r="F54" i="2"/>
  <c r="AT55" i="1"/>
  <c r="F33" i="2"/>
  <c r="J33" i="2"/>
  <c r="P91" i="2"/>
  <c r="T91" i="2"/>
  <c r="R91" i="2"/>
  <c r="F34" i="2"/>
  <c r="J88" i="2"/>
  <c r="AW54" i="1"/>
  <c r="AK30" i="1" s="1"/>
  <c r="W30" i="1"/>
  <c r="W31" i="1"/>
  <c r="AX54" i="1"/>
  <c r="AY54" i="1"/>
  <c r="W32" i="1"/>
  <c r="AV54" i="1"/>
  <c r="BK91" i="2" l="1"/>
  <c r="J91" i="2" s="1"/>
  <c r="AT54" i="1"/>
  <c r="J30" i="2" l="1"/>
  <c r="J39" i="2" s="1"/>
  <c r="AG55" i="1"/>
  <c r="J59" i="2"/>
  <c r="AN55" i="1" l="1"/>
  <c r="AN54" i="1" s="1"/>
  <c r="AG54" i="1"/>
  <c r="AK26" i="1" s="1"/>
  <c r="W29" i="1" l="1"/>
  <c r="AK29" i="1" s="1"/>
  <c r="AK35" i="1" s="1"/>
</calcChain>
</file>

<file path=xl/sharedStrings.xml><?xml version="1.0" encoding="utf-8"?>
<sst xmlns="http://schemas.openxmlformats.org/spreadsheetml/2006/main" count="944" uniqueCount="260">
  <si>
    <t>Export Komplet</t>
  </si>
  <si>
    <t>VZ</t>
  </si>
  <si>
    <t>2.0</t>
  </si>
  <si>
    <t>ZAMOK</t>
  </si>
  <si>
    <t>False</t>
  </si>
  <si>
    <t>{75ad116a-89e4-4701-9602-145926fb58b9}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</si>
  <si>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</si>
  <si>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</si>
  <si>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</si>
  <si>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</si>
  <si>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</si>
  <si>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</si>
  <si>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</si>
  <si>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2020-09B-8-1</t>
  </si>
  <si>
    <t>Stavba:</t>
  </si>
  <si>
    <t>INFRASTRUKTURA ZŠ CHOMUTOV - učebna pří.vědy -ZŠ Zahradní, Chomutov-m 8.1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</si>
  <si>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</si>
  <si>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</si>
  <si>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</si>
  <si>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</si>
  <si>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</si>
  <si>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</si>
  <si>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</si>
  <si>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</si>
  <si>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</si>
  <si>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</si>
  <si>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</si>
  <si>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</si>
  <si>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</si>
  <si>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</si>
  <si>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</si>
  <si>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</si>
  <si>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</si>
  <si>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</si>
  <si>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</si>
  <si>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</si>
  <si>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</si>
  <si>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</si>
  <si>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</si>
  <si>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</si>
  <si>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</si>
  <si>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</si>
  <si>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</si>
  <si>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</si>
  <si>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</si>
  <si>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</si>
  <si>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</si>
  <si>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</si>
  <si>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</si>
  <si>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</si>
  <si>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</si>
  <si>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</si>
  <si>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</si>
  <si>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</si>
  <si>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</si>
  <si>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</si>
  <si>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</si>
  <si>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</si>
  <si>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</si>
  <si>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</si>
  <si>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</si>
  <si>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</si>
  <si>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</si>
  <si>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</si>
  <si>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</si>
  <si>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</si>
  <si>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</si>
  <si>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</si>
  <si>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</si>
  <si>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</si>
  <si>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</si>
  <si>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</si>
  <si>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</si>
  <si>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</si>
  <si>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</si>
  <si>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</si>
  <si>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</si>
  <si>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</si>
  <si>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</si>
  <si>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08.1-c</t>
  </si>
  <si>
    <t>strukturovaná kabeláž</t>
  </si>
  <si>
    <t>{f906ee9f-b615-425c-b931-60a61710a422}</t>
  </si>
  <si>
    <t>KRYCÍ LIST SOUPISU PRACÍ</t>
  </si>
  <si>
    <t>Objekt:</t>
  </si>
  <si>
    <t>SO 08.1-c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</si>
  <si>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</si>
  <si>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</si>
  <si>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</si>
  <si>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</si>
  <si>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</si>
  <si>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</si>
  <si>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D3 - rozvaděče</t>
  </si>
  <si>
    <t>D4 - UPS</t>
  </si>
  <si>
    <t>D8 - nosné prvky kabeláží</t>
  </si>
  <si>
    <t>D9 - Server</t>
  </si>
  <si>
    <t>D10 - Aktivní prvky + WiFi AP</t>
  </si>
  <si>
    <t>D11 - ostatní</t>
  </si>
  <si>
    <t>D12 - MONTÁŽE</t>
  </si>
  <si>
    <t>D13 - Demontáže a přeložky stávajících vedení učeben</t>
  </si>
  <si>
    <t>D14 - zakončení metalických kabelů (přeložky)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</si>
  <si>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</si>
  <si>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</si>
  <si>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</si>
  <si>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</si>
  <si>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</si>
  <si>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</si>
  <si>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</si>
  <si>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</si>
  <si>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</si>
  <si>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</si>
  <si>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</si>
  <si>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</si>
  <si>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</si>
  <si>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</si>
  <si>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</si>
  <si>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</si>
  <si>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</si>
  <si>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</si>
  <si>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</si>
  <si>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</si>
  <si>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</si>
  <si>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</si>
  <si>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</si>
  <si>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</si>
  <si>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</si>
  <si>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</si>
  <si>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</si>
  <si>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</si>
  <si>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</si>
  <si>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</si>
  <si>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</si>
  <si>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</si>
  <si>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</si>
  <si>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</si>
  <si>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</si>
  <si>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</si>
  <si>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</si>
  <si>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</si>
  <si>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</si>
  <si>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</si>
  <si>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</si>
  <si>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</si>
  <si>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</si>
  <si>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</si>
  <si>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</si>
  <si>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</si>
  <si>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Cat6Plus 24 AWG U/UTP Stranded 4 Pair RJ45 - RJ45 Blade Patch Cord Grey LS/OH IEC 332.1 Sheathed Cable with Grey Boots 1m</t>
  </si>
  <si>
    <t>24</t>
  </si>
  <si>
    <t>Cat6Plus 24 AWG U/UTP Stranded 4 Pair RJ45 - RJ45 Blade Patch Cord Grey LS/OH IEC 332.1 Sheathed Cable with Grey Boots 2m</t>
  </si>
  <si>
    <t>26</t>
  </si>
  <si>
    <t>D3</t>
  </si>
  <si>
    <t>rozvaděče</t>
  </si>
  <si>
    <t>D4</t>
  </si>
  <si>
    <t>UPS</t>
  </si>
  <si>
    <t>13</t>
  </si>
  <si>
    <t>54</t>
  </si>
  <si>
    <t>D8</t>
  </si>
  <si>
    <t>nosné prvky kabeláží</t>
  </si>
  <si>
    <t>KANÁL PARAPETNÍ PK 140x70 D HD /2M/, Parapetní kanál dutý bílá barva , 2m v kartonu</t>
  </si>
  <si>
    <t>m</t>
  </si>
  <si>
    <t>102</t>
  </si>
  <si>
    <t>TRUBKA KOPOFLEX 50 KF 09050 BA</t>
  </si>
  <si>
    <t>108</t>
  </si>
  <si>
    <t>příslušenství k lištám  tvarovky</t>
  </si>
  <si>
    <t>cpl</t>
  </si>
  <si>
    <t>110</t>
  </si>
  <si>
    <t>D9</t>
  </si>
  <si>
    <t>Server</t>
  </si>
  <si>
    <t>17</t>
  </si>
  <si>
    <t>112</t>
  </si>
  <si>
    <t>D10</t>
  </si>
  <si>
    <t>Aktivní prvky + WiFi AP</t>
  </si>
  <si>
    <t>120</t>
  </si>
  <si>
    <t>19</t>
  </si>
  <si>
    <t>122</t>
  </si>
  <si>
    <t>126</t>
  </si>
  <si>
    <t>128</t>
  </si>
  <si>
    <t>22</t>
  </si>
  <si>
    <t>1-Port Gigabit PoE Power Injector, 802.3at up to 30W for GPI-130 Gigabit PoE Injector</t>
  </si>
  <si>
    <t>130</t>
  </si>
  <si>
    <t>23</t>
  </si>
  <si>
    <t>Drobný materiál</t>
  </si>
  <si>
    <t>132</t>
  </si>
  <si>
    <t>D11</t>
  </si>
  <si>
    <t>ostatní</t>
  </si>
  <si>
    <t>montážní materiál (šrouby, vruty, hmoždinky, pásky apod.)</t>
  </si>
  <si>
    <t>134</t>
  </si>
  <si>
    <t>D12</t>
  </si>
  <si>
    <t>MONTÁŽE</t>
  </si>
  <si>
    <t>25</t>
  </si>
  <si>
    <t>K</t>
  </si>
  <si>
    <t>Pokládka UTP kabelů</t>
  </si>
  <si>
    <t>136</t>
  </si>
  <si>
    <t>demontáže stáv. UTP kabelů, odpojení</t>
  </si>
  <si>
    <t>140</t>
  </si>
  <si>
    <t>27</t>
  </si>
  <si>
    <t>montáže kabelů a zásuvek do nábytku</t>
  </si>
  <si>
    <t>142</t>
  </si>
  <si>
    <t>28</t>
  </si>
  <si>
    <t>montáž nosných prvků</t>
  </si>
  <si>
    <t>144</t>
  </si>
  <si>
    <t>29</t>
  </si>
  <si>
    <t>průrazy včetně začištění</t>
  </si>
  <si>
    <t>146</t>
  </si>
  <si>
    <t>30</t>
  </si>
  <si>
    <t>nazbrojení rozvaděče SK</t>
  </si>
  <si>
    <t>150</t>
  </si>
  <si>
    <t>31</t>
  </si>
  <si>
    <t>zapojení modulu RJ45</t>
  </si>
  <si>
    <t>154</t>
  </si>
  <si>
    <t>32</t>
  </si>
  <si>
    <t>montáž zásuvky SK</t>
  </si>
  <si>
    <t>156</t>
  </si>
  <si>
    <t>D13</t>
  </si>
  <si>
    <t>Demontáže a přeložky stávajících vedení učeben</t>
  </si>
  <si>
    <t>33</t>
  </si>
  <si>
    <t>odpojení, demontáž metalických kabelů ve stávajících kanálech a vedeních</t>
  </si>
  <si>
    <t>166</t>
  </si>
  <si>
    <t>34</t>
  </si>
  <si>
    <t>demontáže tras</t>
  </si>
  <si>
    <t>168</t>
  </si>
  <si>
    <t>D14</t>
  </si>
  <si>
    <t>zakončení metalických kabelů (přeložky)</t>
  </si>
  <si>
    <t>35</t>
  </si>
  <si>
    <t>172</t>
  </si>
  <si>
    <t>36</t>
  </si>
  <si>
    <t>Cerifikace LAN Měření portů LAN</t>
  </si>
  <si>
    <t>port</t>
  </si>
  <si>
    <t>174</t>
  </si>
  <si>
    <t>37</t>
  </si>
  <si>
    <t>organizace kabelů v rozvaděči</t>
  </si>
  <si>
    <t>176</t>
  </si>
  <si>
    <t>38</t>
  </si>
  <si>
    <t>úklid po montážních činnostech, přesuny hmot</t>
  </si>
  <si>
    <t>184</t>
  </si>
  <si>
    <t>39</t>
  </si>
  <si>
    <t>Dokumentace skutečného provedení</t>
  </si>
  <si>
    <t>186</t>
  </si>
  <si>
    <t>40</t>
  </si>
  <si>
    <t>188</t>
  </si>
  <si>
    <t>41</t>
  </si>
  <si>
    <t>konfigurace, instalace a zapojení switch</t>
  </si>
  <si>
    <t>190</t>
  </si>
  <si>
    <t>42</t>
  </si>
  <si>
    <t>montáž + zapojení server (bez kofigurace)</t>
  </si>
  <si>
    <t>192</t>
  </si>
  <si>
    <t>43</t>
  </si>
  <si>
    <t>montáž a konfigurace WiFi AP</t>
  </si>
  <si>
    <t>194</t>
  </si>
  <si>
    <t>44</t>
  </si>
  <si>
    <t>dopravní náklady</t>
  </si>
  <si>
    <t>196</t>
  </si>
  <si>
    <t>doplnit název</t>
  </si>
  <si>
    <t>nestíněný keystone RJ45 Cat.6 beznástrojový, šedý</t>
  </si>
  <si>
    <t>Záložní zdroj s min. 450VA, provedení rackmount 1U</t>
  </si>
  <si>
    <t>Server (dle technické specifikace přílohy ZD)</t>
  </si>
  <si>
    <t>Managed 24 Port GigE PoE Switch- Hraniční přepínač typ1 (Technická specifikace dle přílohy ZD)</t>
  </si>
  <si>
    <t>Licence pro podporu 24x7 hraničního přepínače, pokročilá výměna hardwaru (NBD), firmware a obecné aktualizace na 5 let.</t>
  </si>
  <si>
    <t>Bezdrátový přístupový bod (Technická specifikace dle přílohy ZD)</t>
  </si>
  <si>
    <t>Licence pro podporu 24x7 bezdrátového přístupového bodu, pokročilá výměna hardwaru (NBD), firmware a obecné aktualizace na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</si>
</sst>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9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center" vertical="center"/>
    </xf>
    <xf numFmtId="4" fontId="10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 applyProtection="1"/>
    <xf numFmtId="0" fontId="27" fillId="0" borderId="0" xfId="0" applyFont="1" applyBorder="1" applyAlignment="1" applyProtection="1"/>
    <xf numFmtId="166" fontId="27" fillId="0" borderId="0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29" fillId="0" borderId="0" xfId="0" applyFont="1" applyAlignment="1" applyProtection="1"/>
    <xf numFmtId="0" fontId="29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left"/>
    </xf>
    <xf numFmtId="4" fontId="30" fillId="0" borderId="0" xfId="0" applyNumberFormat="1" applyFont="1" applyAlignment="1" applyProtection="1"/>
    <xf numFmtId="0" fontId="29" fillId="0" borderId="3" xfId="0" applyFont="1" applyBorder="1" applyAlignment="1"/>
    <xf numFmtId="0" fontId="29" fillId="0" borderId="14" xfId="0" applyFont="1" applyBorder="1" applyAlignment="1" applyProtection="1"/>
    <xf numFmtId="0" fontId="29" fillId="0" borderId="0" xfId="0" applyFont="1" applyBorder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  <xf numFmtId="0" fontId="29" fillId="0" borderId="10" xfId="0" applyFont="1" applyBorder="1" applyAlignment="1" applyProtection="1">
      <alignment vertical="center"/>
    </xf>
    <xf numFmtId="0" fontId="29" fillId="0" borderId="0" xfId="0" applyFont="1" applyAlignment="1">
      <alignment vertical="center"/>
    </xf>
    <xf numFmtId="0" fontId="29" fillId="0" borderId="0" xfId="0" applyFont="1"/>
    <xf numFmtId="49" fontId="28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0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C76465D0-D062-4E16-982B-A766DE817E2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B7D2A7D-0255-419B-B40E-FB0ED9A3513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8-1%20-%20INFRASTRUKTURA%20Z&#352;%20CHOMUTOV%20-%20u&#269;ebna%20p&#345;&#237;.v&#283;dy%20-Z&#352;%20Zahradn&#237;,%20Chomutov-m%208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8.1-a - stavební část"/>
      <sheetName val="SO 08.1-b1 - elektroinsta..."/>
      <sheetName val="SO 08.1-b2 - elektro mate..."/>
      <sheetName val="SO 08.1-c - strukturovaná..."/>
      <sheetName val="SO 08.1-d - AV technika +..."/>
      <sheetName val="SO 08.1-f - nábytek"/>
      <sheetName val="SO 08.1-VRN - VRN"/>
      <sheetName val="Pokyny pro vyplnění"/>
    </sheetNames>
    <sheetDataSet>
      <sheetData sheetId="0">
        <row r="6">
          <cell r="K6" t="str">
            <v>INFRASTRUKTURA ZŠ CHOMUTOV - učebna pří.vědy -ZŠ Zahradní, Chomutov-m 8.1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440863.9</v>
          </cell>
        </row>
        <row r="33">
          <cell r="F33">
            <v>440863.9</v>
          </cell>
          <cell r="J33">
            <v>92581.42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91">
          <cell r="P91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DA1CE-57B0-49DC-89A5-085D87439601}">
  <sheetPr>
    <pageSetUpPr fitToPage="1"/>
  </sheetPr>
  <dimension ref="A1:CM57"/>
  <sheetViews>
    <sheetView showGridLines="0" tabSelected="1" topLeftCell="A21" workbookViewId="0">
      <selection activeCell="BE47" sqref="BE4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2" t="s">
        <v>6</v>
      </c>
      <c r="BT2" s="2" t="s">
        <v>7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4" t="s">
        <v>13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7"/>
      <c r="AQ5" s="7"/>
      <c r="AR5" s="5"/>
      <c r="BS5" s="2" t="s">
        <v>6</v>
      </c>
    </row>
    <row r="6" spans="1:74" ht="36.950000000000003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6" t="s">
        <v>15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5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399999999999999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5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2.75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5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399999999999999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5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399999999999999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5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7" t="s">
        <v>36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7"/>
      <c r="AP23" s="7"/>
      <c r="AQ23" s="7"/>
      <c r="AR23" s="5"/>
    </row>
    <row r="24" spans="1:71" ht="6.95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5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8">
        <f>ROUND(AG54,2)</f>
        <v>0</v>
      </c>
      <c r="AL26" s="209"/>
      <c r="AM26" s="209"/>
      <c r="AN26" s="209"/>
      <c r="AO26" s="209"/>
      <c r="AP26" s="17"/>
      <c r="AQ26" s="17"/>
      <c r="AR26" s="20"/>
      <c r="BE26" s="15"/>
    </row>
    <row r="27" spans="1:71" s="21" customFormat="1" ht="6.95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2.75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202" t="s">
        <v>38</v>
      </c>
      <c r="M28" s="202"/>
      <c r="N28" s="202"/>
      <c r="O28" s="202"/>
      <c r="P28" s="202"/>
      <c r="Q28" s="17"/>
      <c r="R28" s="17"/>
      <c r="S28" s="17"/>
      <c r="T28" s="17"/>
      <c r="U28" s="17"/>
      <c r="V28" s="17"/>
      <c r="W28" s="202" t="s">
        <v>39</v>
      </c>
      <c r="X28" s="202"/>
      <c r="Y28" s="202"/>
      <c r="Z28" s="202"/>
      <c r="AA28" s="202"/>
      <c r="AB28" s="202"/>
      <c r="AC28" s="202"/>
      <c r="AD28" s="202"/>
      <c r="AE28" s="202"/>
      <c r="AF28" s="17"/>
      <c r="AG28" s="17"/>
      <c r="AH28" s="17"/>
      <c r="AI28" s="17"/>
      <c r="AJ28" s="17"/>
      <c r="AK28" s="202" t="s">
        <v>40</v>
      </c>
      <c r="AL28" s="202"/>
      <c r="AM28" s="202"/>
      <c r="AN28" s="202"/>
      <c r="AO28" s="202"/>
      <c r="AP28" s="17"/>
      <c r="AQ28" s="17"/>
      <c r="AR28" s="20"/>
      <c r="BE28" s="15"/>
    </row>
    <row r="29" spans="1:71" s="22" customFormat="1" ht="14.45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5">
        <v>0.21</v>
      </c>
      <c r="M29" s="196"/>
      <c r="N29" s="196"/>
      <c r="O29" s="196"/>
      <c r="P29" s="196"/>
      <c r="Q29" s="24"/>
      <c r="R29" s="24"/>
      <c r="S29" s="24"/>
      <c r="T29" s="24"/>
      <c r="U29" s="24"/>
      <c r="V29" s="24"/>
      <c r="W29" s="197">
        <f>AK26</f>
        <v>0</v>
      </c>
      <c r="X29" s="196"/>
      <c r="Y29" s="196"/>
      <c r="Z29" s="196"/>
      <c r="AA29" s="196"/>
      <c r="AB29" s="196"/>
      <c r="AC29" s="196"/>
      <c r="AD29" s="196"/>
      <c r="AE29" s="196"/>
      <c r="AF29" s="24"/>
      <c r="AG29" s="24"/>
      <c r="AH29" s="24"/>
      <c r="AI29" s="24"/>
      <c r="AJ29" s="24"/>
      <c r="AK29" s="197">
        <f>W29*0.21</f>
        <v>0</v>
      </c>
      <c r="AL29" s="196"/>
      <c r="AM29" s="196"/>
      <c r="AN29" s="196"/>
      <c r="AO29" s="196"/>
      <c r="AP29" s="24"/>
      <c r="AQ29" s="24"/>
      <c r="AR29" s="25"/>
    </row>
    <row r="30" spans="1:71" s="22" customFormat="1" ht="14.45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5">
        <v>0.15</v>
      </c>
      <c r="M30" s="196"/>
      <c r="N30" s="196"/>
      <c r="O30" s="196"/>
      <c r="P30" s="196"/>
      <c r="Q30" s="24"/>
      <c r="R30" s="24"/>
      <c r="S30" s="24"/>
      <c r="T30" s="24"/>
      <c r="U30" s="24"/>
      <c r="V30" s="24"/>
      <c r="W30" s="197">
        <f>ROUND(BA54,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24"/>
      <c r="AG30" s="24"/>
      <c r="AH30" s="24"/>
      <c r="AI30" s="24"/>
      <c r="AJ30" s="24"/>
      <c r="AK30" s="197">
        <f>ROUND(AW54, 2)</f>
        <v>0</v>
      </c>
      <c r="AL30" s="196"/>
      <c r="AM30" s="196"/>
      <c r="AN30" s="196"/>
      <c r="AO30" s="196"/>
      <c r="AP30" s="24"/>
      <c r="AQ30" s="24"/>
      <c r="AR30" s="25"/>
    </row>
    <row r="31" spans="1:71" s="22" customFormat="1" ht="14.45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5">
        <v>0.21</v>
      </c>
      <c r="M31" s="196"/>
      <c r="N31" s="196"/>
      <c r="O31" s="196"/>
      <c r="P31" s="196"/>
      <c r="Q31" s="24"/>
      <c r="R31" s="24"/>
      <c r="S31" s="24"/>
      <c r="T31" s="24"/>
      <c r="U31" s="24"/>
      <c r="V31" s="24"/>
      <c r="W31" s="197">
        <f>ROUND(BB54,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24"/>
      <c r="AG31" s="24"/>
      <c r="AH31" s="24"/>
      <c r="AI31" s="24"/>
      <c r="AJ31" s="24"/>
      <c r="AK31" s="197">
        <v>0</v>
      </c>
      <c r="AL31" s="196"/>
      <c r="AM31" s="196"/>
      <c r="AN31" s="196"/>
      <c r="AO31" s="196"/>
      <c r="AP31" s="24"/>
      <c r="AQ31" s="24"/>
      <c r="AR31" s="25"/>
    </row>
    <row r="32" spans="1:71" s="22" customFormat="1" ht="14.45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5">
        <v>0.15</v>
      </c>
      <c r="M32" s="196"/>
      <c r="N32" s="196"/>
      <c r="O32" s="196"/>
      <c r="P32" s="196"/>
      <c r="Q32" s="24"/>
      <c r="R32" s="24"/>
      <c r="S32" s="24"/>
      <c r="T32" s="24"/>
      <c r="U32" s="24"/>
      <c r="V32" s="24"/>
      <c r="W32" s="197">
        <f>ROUND(BC54,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24"/>
      <c r="AG32" s="24"/>
      <c r="AH32" s="24"/>
      <c r="AI32" s="24"/>
      <c r="AJ32" s="24"/>
      <c r="AK32" s="197">
        <v>0</v>
      </c>
      <c r="AL32" s="196"/>
      <c r="AM32" s="196"/>
      <c r="AN32" s="196"/>
      <c r="AO32" s="196"/>
      <c r="AP32" s="24"/>
      <c r="AQ32" s="24"/>
      <c r="AR32" s="25"/>
    </row>
    <row r="33" spans="1:57" s="22" customFormat="1" ht="14.45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5">
        <v>0</v>
      </c>
      <c r="M33" s="196"/>
      <c r="N33" s="196"/>
      <c r="O33" s="196"/>
      <c r="P33" s="196"/>
      <c r="Q33" s="24"/>
      <c r="R33" s="24"/>
      <c r="S33" s="24"/>
      <c r="T33" s="24"/>
      <c r="U33" s="24"/>
      <c r="V33" s="24"/>
      <c r="W33" s="197">
        <f>ROUND(BD54,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24"/>
      <c r="AG33" s="24"/>
      <c r="AH33" s="24"/>
      <c r="AI33" s="24"/>
      <c r="AJ33" s="24"/>
      <c r="AK33" s="197">
        <v>0</v>
      </c>
      <c r="AL33" s="196"/>
      <c r="AM33" s="196"/>
      <c r="AN33" s="196"/>
      <c r="AO33" s="196"/>
      <c r="AP33" s="24"/>
      <c r="AQ33" s="24"/>
      <c r="AR33" s="25"/>
    </row>
    <row r="34" spans="1:57" s="21" customFormat="1" ht="6.95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8" t="s">
        <v>49</v>
      </c>
      <c r="Y35" s="199"/>
      <c r="Z35" s="199"/>
      <c r="AA35" s="199"/>
      <c r="AB35" s="199"/>
      <c r="AC35" s="28"/>
      <c r="AD35" s="28"/>
      <c r="AE35" s="28"/>
      <c r="AF35" s="28"/>
      <c r="AG35" s="28"/>
      <c r="AH35" s="28"/>
      <c r="AI35" s="28"/>
      <c r="AJ35" s="28"/>
      <c r="AK35" s="200">
        <f>SUM(AK26:AK33)</f>
        <v>0</v>
      </c>
      <c r="AL35" s="199"/>
      <c r="AM35" s="199"/>
      <c r="AN35" s="199"/>
      <c r="AO35" s="201"/>
      <c r="AP35" s="26"/>
      <c r="AQ35" s="26"/>
      <c r="AR35" s="20"/>
      <c r="BE35" s="15"/>
    </row>
    <row r="36" spans="1:57" s="21" customFormat="1" ht="6.95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5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5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5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5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2020-09B-8-1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50000000000003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3" t="str">
        <f>K6</f>
        <v>INFRASTRUKTURA ZŠ CHOMUTOV - učebna pří.vědy -ZŠ Zahradní, Chomutov-m 8.1</v>
      </c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41"/>
      <c r="AQ45" s="41"/>
      <c r="AR45" s="42"/>
    </row>
    <row r="46" spans="1:57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80" t="str">
        <f>IF(AN8= "","",AN8)</f>
        <v>2. 3. 2020</v>
      </c>
      <c r="AN47" s="180"/>
      <c r="AO47" s="17"/>
      <c r="AP47" s="17"/>
      <c r="AQ47" s="17"/>
      <c r="AR47" s="20"/>
      <c r="BE47" s="15"/>
    </row>
    <row r="48" spans="1:57" s="21" customFormat="1" ht="6.95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2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81" t="str">
        <f>IF(E17="","",E17)</f>
        <v xml:space="preserve">KAP ATELIER s.r.o.  </v>
      </c>
      <c r="AN49" s="182"/>
      <c r="AO49" s="182"/>
      <c r="AP49" s="182"/>
      <c r="AQ49" s="17"/>
      <c r="AR49" s="20"/>
      <c r="AS49" s="183" t="s">
        <v>51</v>
      </c>
      <c r="AT49" s="184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2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81" t="str">
        <f>IF(E20="","",E20)</f>
        <v>ing. Kateřina Tumpachová</v>
      </c>
      <c r="AN50" s="182"/>
      <c r="AO50" s="182"/>
      <c r="AP50" s="182"/>
      <c r="AQ50" s="17"/>
      <c r="AR50" s="20"/>
      <c r="AS50" s="185"/>
      <c r="AT50" s="186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7"/>
      <c r="AT51" s="188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89" t="s">
        <v>52</v>
      </c>
      <c r="D52" s="190"/>
      <c r="E52" s="190"/>
      <c r="F52" s="190"/>
      <c r="G52" s="190"/>
      <c r="H52" s="50"/>
      <c r="I52" s="191" t="s">
        <v>53</v>
      </c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2" t="s">
        <v>54</v>
      </c>
      <c r="AH52" s="190"/>
      <c r="AI52" s="190"/>
      <c r="AJ52" s="190"/>
      <c r="AK52" s="190"/>
      <c r="AL52" s="190"/>
      <c r="AM52" s="190"/>
      <c r="AN52" s="191" t="s">
        <v>55</v>
      </c>
      <c r="AO52" s="190"/>
      <c r="AP52" s="190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50000000000003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78">
        <f>ROUND(SUM(AG55:AG55),2)</f>
        <v>0</v>
      </c>
      <c r="AH54" s="178"/>
      <c r="AI54" s="178"/>
      <c r="AJ54" s="178"/>
      <c r="AK54" s="178"/>
      <c r="AL54" s="178"/>
      <c r="AM54" s="178"/>
      <c r="AN54" s="179">
        <f>AN55</f>
        <v>0</v>
      </c>
      <c r="AO54" s="179"/>
      <c r="AP54" s="179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92581.42</v>
      </c>
      <c r="AU54" s="66">
        <f>ROUND(SUM(AU55:AU55),5)</f>
        <v>0</v>
      </c>
      <c r="AV54" s="65">
        <f>ROUND(AZ54*L29,2)</f>
        <v>92581.42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440863.9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5" t="s">
        <v>79</v>
      </c>
      <c r="E55" s="175"/>
      <c r="F55" s="175"/>
      <c r="G55" s="175"/>
      <c r="H55" s="175"/>
      <c r="I55" s="73"/>
      <c r="J55" s="175" t="s">
        <v>80</v>
      </c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6">
        <f>'SO 08.1-c - strukturovaná...'!J91</f>
        <v>0</v>
      </c>
      <c r="AH55" s="177"/>
      <c r="AI55" s="177"/>
      <c r="AJ55" s="177"/>
      <c r="AK55" s="177"/>
      <c r="AL55" s="177"/>
      <c r="AM55" s="177"/>
      <c r="AN55" s="176">
        <f>AG55*1.21</f>
        <v>0</v>
      </c>
      <c r="AO55" s="177"/>
      <c r="AP55" s="177"/>
      <c r="AQ55" s="74" t="s">
        <v>76</v>
      </c>
      <c r="AR55" s="75"/>
      <c r="AS55" s="76">
        <v>0</v>
      </c>
      <c r="AT55" s="77">
        <f t="shared" si="0"/>
        <v>92581.42</v>
      </c>
      <c r="AU55" s="78">
        <f>'[1]SO 08.1-c - strukturovaná...'!P91</f>
        <v>0</v>
      </c>
      <c r="AV55" s="77">
        <f>'[1]SO 08.1-c - strukturovaná...'!J33</f>
        <v>92581.42</v>
      </c>
      <c r="AW55" s="77">
        <f>'[1]SO 08.1-c - strukturovaná...'!J34</f>
        <v>0</v>
      </c>
      <c r="AX55" s="77">
        <f>'[1]SO 08.1-c - strukturovaná...'!J35</f>
        <v>0</v>
      </c>
      <c r="AY55" s="77">
        <f>'[1]SO 08.1-c - strukturovaná...'!J36</f>
        <v>0</v>
      </c>
      <c r="AZ55" s="77">
        <f>'[1]SO 08.1-c - strukturovaná...'!F33</f>
        <v>440863.9</v>
      </c>
      <c r="BA55" s="77">
        <f>'[1]SO 08.1-c - strukturovaná...'!F34</f>
        <v>0</v>
      </c>
      <c r="BB55" s="77">
        <f>'[1]SO 08.1-c - strukturovaná...'!F35</f>
        <v>0</v>
      </c>
      <c r="BC55" s="77">
        <f>'[1]SO 08.1-c - strukturovaná...'!F36</f>
        <v>0</v>
      </c>
      <c r="BD55" s="79">
        <f>'[1]SO 08.1-c - strukturovaná...'!F37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5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8.1-c - strukturovaná...'!C2" display="/" xr:uid="{F586747D-83D2-4A49-BC32-0275A6AEAAFA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9EAF6-198C-465B-A922-17F329BBEA62}">
  <sheetPr>
    <pageSetUpPr fitToPage="1"/>
  </sheetPr>
  <dimension ref="A1:BM149"/>
  <sheetViews>
    <sheetView showGridLines="0" topLeftCell="A89" workbookViewId="0">
      <selection activeCell="H106" sqref="H10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7"/>
    </row>
    <row r="2" spans="1:46" ht="36.950000000000003" customHeight="1" x14ac:dyDescent="0.2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2" t="s">
        <v>81</v>
      </c>
    </row>
    <row r="3" spans="1:46" ht="6.9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5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3" t="str">
        <f>'[1]Rekapitulace stavby'!K6</f>
        <v>INFRASTRUKTURA ZŠ CHOMUTOV - učebna pří.vědy -ZŠ Zahradní, Chomutov-m 8.1</v>
      </c>
      <c r="F7" s="214"/>
      <c r="G7" s="214"/>
      <c r="H7" s="214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5" t="s">
        <v>84</v>
      </c>
      <c r="F9" s="216"/>
      <c r="G9" s="216"/>
      <c r="H9" s="216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5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7" t="str">
        <f>'[1]Rekapitulace stavby'!E14</f>
        <v xml:space="preserve"> </v>
      </c>
      <c r="F18" s="217"/>
      <c r="G18" s="217"/>
      <c r="H18" s="217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5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 xml:space="preserve">KAP ATELIER s.r.o.  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5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5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18" t="s">
        <v>17</v>
      </c>
      <c r="F27" s="218"/>
      <c r="G27" s="218"/>
      <c r="H27" s="218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5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5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ROUND(J91,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5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5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5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ROUND((SUM(BE91:BE147)),  2)</f>
        <v>0</v>
      </c>
      <c r="G33" s="15"/>
      <c r="H33" s="15"/>
      <c r="I33" s="100">
        <v>0.21</v>
      </c>
      <c r="J33" s="99">
        <f>ROUND(((SUM(BE91:BE147))*I33),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5" customHeight="1" x14ac:dyDescent="0.2">
      <c r="A34" s="15"/>
      <c r="B34" s="20"/>
      <c r="C34" s="15"/>
      <c r="D34" s="15"/>
      <c r="E34" s="86" t="s">
        <v>43</v>
      </c>
      <c r="F34" s="99">
        <f>ROUND((SUM(BF91:BF147)),  2)</f>
        <v>0</v>
      </c>
      <c r="G34" s="15"/>
      <c r="H34" s="15"/>
      <c r="I34" s="100">
        <v>0.15</v>
      </c>
      <c r="J34" s="99">
        <f>ROUND(((SUM(BF91:BF147))*I34),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5" hidden="1" customHeight="1" x14ac:dyDescent="0.2">
      <c r="A35" s="15"/>
      <c r="B35" s="20"/>
      <c r="C35" s="15"/>
      <c r="D35" s="15"/>
      <c r="E35" s="86" t="s">
        <v>44</v>
      </c>
      <c r="F35" s="99">
        <f>ROUND((SUM(BG91:BG147)),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5" hidden="1" customHeight="1" x14ac:dyDescent="0.2">
      <c r="A36" s="15"/>
      <c r="B36" s="20"/>
      <c r="C36" s="15"/>
      <c r="D36" s="15"/>
      <c r="E36" s="86" t="s">
        <v>45</v>
      </c>
      <c r="F36" s="99">
        <f>ROUND((SUM(BH91:BH147)),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5" hidden="1" customHeight="1" x14ac:dyDescent="0.2">
      <c r="A37" s="15"/>
      <c r="B37" s="20"/>
      <c r="C37" s="15"/>
      <c r="D37" s="15"/>
      <c r="E37" s="86" t="s">
        <v>46</v>
      </c>
      <c r="F37" s="99">
        <f>ROUND((SUM(BI91:BI147)),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5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5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5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5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11" t="str">
        <f>E7</f>
        <v>INFRASTRUKTURA ZŠ CHOMUTOV - učebna pří.vědy -ZŠ Zahradní, Chomutov-m 8.1</v>
      </c>
      <c r="F48" s="212"/>
      <c r="G48" s="212"/>
      <c r="H48" s="212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93" t="str">
        <f>E9</f>
        <v>SO 08.1-c - strukturovaná kabeláž</v>
      </c>
      <c r="F50" s="210"/>
      <c r="G50" s="210"/>
      <c r="H50" s="210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7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 xml:space="preserve">KAP ATELIER s.r.o.  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7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J91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5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J92</f>
        <v>0</v>
      </c>
      <c r="K60" s="121"/>
      <c r="L60" s="125"/>
    </row>
    <row r="61" spans="1:47" s="119" customFormat="1" ht="24.95" customHeight="1" x14ac:dyDescent="0.2">
      <c r="B61" s="120"/>
      <c r="C61" s="121"/>
      <c r="D61" s="122" t="s">
        <v>90</v>
      </c>
      <c r="E61" s="123"/>
      <c r="F61" s="123"/>
      <c r="G61" s="123"/>
      <c r="H61" s="123"/>
      <c r="I61" s="123"/>
      <c r="J61" s="124">
        <f>J103</f>
        <v>0</v>
      </c>
      <c r="K61" s="121"/>
      <c r="L61" s="125"/>
    </row>
    <row r="62" spans="1:47" s="119" customFormat="1" ht="24.95" customHeight="1" x14ac:dyDescent="0.2">
      <c r="B62" s="120"/>
      <c r="C62" s="121"/>
      <c r="D62" s="122" t="s">
        <v>91</v>
      </c>
      <c r="E62" s="123"/>
      <c r="F62" s="123"/>
      <c r="G62" s="123"/>
      <c r="H62" s="123"/>
      <c r="I62" s="123"/>
      <c r="J62" s="124">
        <f>J106</f>
        <v>0</v>
      </c>
      <c r="K62" s="121"/>
      <c r="L62" s="125"/>
    </row>
    <row r="63" spans="1:47" s="119" customFormat="1" ht="24.95" customHeight="1" x14ac:dyDescent="0.2">
      <c r="B63" s="120"/>
      <c r="C63" s="121"/>
      <c r="D63" s="122" t="s">
        <v>92</v>
      </c>
      <c r="E63" s="123"/>
      <c r="F63" s="123"/>
      <c r="G63" s="123"/>
      <c r="H63" s="123"/>
      <c r="I63" s="123"/>
      <c r="J63" s="124">
        <f>J107</f>
        <v>0</v>
      </c>
      <c r="K63" s="121"/>
      <c r="L63" s="125"/>
    </row>
    <row r="64" spans="1:47" s="119" customFormat="1" ht="24.95" customHeight="1" x14ac:dyDescent="0.2">
      <c r="B64" s="120"/>
      <c r="C64" s="121"/>
      <c r="D64" s="122" t="s">
        <v>93</v>
      </c>
      <c r="E64" s="123"/>
      <c r="F64" s="123"/>
      <c r="G64" s="123"/>
      <c r="H64" s="123"/>
      <c r="I64" s="123"/>
      <c r="J64" s="124">
        <f>J109</f>
        <v>0</v>
      </c>
      <c r="K64" s="121"/>
      <c r="L64" s="125"/>
    </row>
    <row r="65" spans="1:31" s="119" customFormat="1" ht="24.95" customHeight="1" x14ac:dyDescent="0.2">
      <c r="B65" s="120"/>
      <c r="C65" s="121"/>
      <c r="D65" s="122" t="s">
        <v>94</v>
      </c>
      <c r="E65" s="123"/>
      <c r="F65" s="123"/>
      <c r="G65" s="123"/>
      <c r="H65" s="123"/>
      <c r="I65" s="123"/>
      <c r="J65" s="124">
        <f>J113</f>
        <v>0</v>
      </c>
      <c r="K65" s="121"/>
      <c r="L65" s="125"/>
    </row>
    <row r="66" spans="1:31" s="119" customFormat="1" ht="24.95" customHeight="1" x14ac:dyDescent="0.2">
      <c r="B66" s="120"/>
      <c r="C66" s="121"/>
      <c r="D66" s="122" t="s">
        <v>95</v>
      </c>
      <c r="E66" s="123"/>
      <c r="F66" s="123"/>
      <c r="G66" s="123"/>
      <c r="H66" s="123"/>
      <c r="I66" s="123"/>
      <c r="J66" s="124">
        <f>J115</f>
        <v>0</v>
      </c>
      <c r="K66" s="121"/>
      <c r="L66" s="125"/>
    </row>
    <row r="67" spans="1:31" s="119" customFormat="1" ht="24.95" customHeight="1" x14ac:dyDescent="0.2">
      <c r="B67" s="120"/>
      <c r="C67" s="121"/>
      <c r="D67" s="122" t="s">
        <v>96</v>
      </c>
      <c r="E67" s="123"/>
      <c r="F67" s="123"/>
      <c r="G67" s="123"/>
      <c r="H67" s="123"/>
      <c r="I67" s="123"/>
      <c r="J67" s="124">
        <f>J122</f>
        <v>0</v>
      </c>
      <c r="K67" s="121"/>
      <c r="L67" s="125"/>
    </row>
    <row r="68" spans="1:31" s="119" customFormat="1" ht="24.95" customHeight="1" x14ac:dyDescent="0.2">
      <c r="B68" s="120"/>
      <c r="C68" s="121"/>
      <c r="D68" s="122" t="s">
        <v>97</v>
      </c>
      <c r="E68" s="123"/>
      <c r="F68" s="123"/>
      <c r="G68" s="123"/>
      <c r="H68" s="123"/>
      <c r="I68" s="123"/>
      <c r="J68" s="124">
        <f>J124</f>
        <v>0</v>
      </c>
      <c r="K68" s="121"/>
      <c r="L68" s="125"/>
    </row>
    <row r="69" spans="1:31" s="119" customFormat="1" ht="24.95" customHeight="1" x14ac:dyDescent="0.2">
      <c r="B69" s="120"/>
      <c r="C69" s="121"/>
      <c r="D69" s="122" t="s">
        <v>98</v>
      </c>
      <c r="E69" s="123"/>
      <c r="F69" s="123"/>
      <c r="G69" s="123"/>
      <c r="H69" s="123"/>
      <c r="I69" s="123"/>
      <c r="J69" s="124">
        <f>J133</f>
        <v>0</v>
      </c>
      <c r="K69" s="121"/>
      <c r="L69" s="125"/>
    </row>
    <row r="70" spans="1:31" s="119" customFormat="1" ht="24.95" customHeight="1" x14ac:dyDescent="0.2">
      <c r="B70" s="120"/>
      <c r="C70" s="121"/>
      <c r="D70" s="122" t="s">
        <v>99</v>
      </c>
      <c r="E70" s="123"/>
      <c r="F70" s="123"/>
      <c r="G70" s="123"/>
      <c r="H70" s="123"/>
      <c r="I70" s="123"/>
      <c r="J70" s="124">
        <f>J136</f>
        <v>0</v>
      </c>
      <c r="K70" s="121"/>
      <c r="L70" s="125"/>
    </row>
    <row r="71" spans="1:31" s="119" customFormat="1" ht="24.95" customHeight="1" x14ac:dyDescent="0.2">
      <c r="B71" s="120"/>
      <c r="C71" s="121"/>
      <c r="D71" s="122" t="s">
        <v>96</v>
      </c>
      <c r="E71" s="123"/>
      <c r="F71" s="123"/>
      <c r="G71" s="123"/>
      <c r="H71" s="123"/>
      <c r="I71" s="123"/>
      <c r="J71" s="124">
        <f>J140</f>
        <v>0</v>
      </c>
      <c r="K71" s="121"/>
      <c r="L71" s="125"/>
    </row>
    <row r="72" spans="1:31" s="21" customFormat="1" ht="21.75" customHeight="1" x14ac:dyDescent="0.2">
      <c r="A72" s="15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6.95" customHeight="1" x14ac:dyDescent="0.2">
      <c r="A73" s="15"/>
      <c r="B73" s="30"/>
      <c r="C73" s="31"/>
      <c r="D73" s="31"/>
      <c r="E73" s="31"/>
      <c r="F73" s="31"/>
      <c r="G73" s="31"/>
      <c r="H73" s="31"/>
      <c r="I73" s="31"/>
      <c r="J73" s="31"/>
      <c r="K73" s="31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7" spans="1:31" s="21" customFormat="1" ht="6.95" customHeight="1" x14ac:dyDescent="0.2">
      <c r="A77" s="15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24.95" customHeight="1" x14ac:dyDescent="0.2">
      <c r="A78" s="15"/>
      <c r="B78" s="16"/>
      <c r="C78" s="8" t="s">
        <v>100</v>
      </c>
      <c r="D78" s="17"/>
      <c r="E78" s="17"/>
      <c r="F78" s="17"/>
      <c r="G78" s="17"/>
      <c r="H78" s="17"/>
      <c r="I78" s="17"/>
      <c r="J78" s="17"/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6.95" customHeight="1" x14ac:dyDescent="0.2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21" customFormat="1" ht="12" customHeight="1" x14ac:dyDescent="0.2">
      <c r="A80" s="15"/>
      <c r="B80" s="16"/>
      <c r="C80" s="12" t="s">
        <v>14</v>
      </c>
      <c r="D80" s="17"/>
      <c r="E80" s="17"/>
      <c r="F80" s="17"/>
      <c r="G80" s="17"/>
      <c r="H80" s="17"/>
      <c r="I80" s="17"/>
      <c r="J80" s="17"/>
      <c r="K80" s="17"/>
      <c r="L80" s="8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1:65" s="21" customFormat="1" ht="16.5" customHeight="1" x14ac:dyDescent="0.2">
      <c r="A81" s="15"/>
      <c r="B81" s="16"/>
      <c r="C81" s="17"/>
      <c r="D81" s="17"/>
      <c r="E81" s="211" t="str">
        <f>E7</f>
        <v>INFRASTRUKTURA ZŠ CHOMUTOV - učebna pří.vědy -ZŠ Zahradní, Chomutov-m 8.1</v>
      </c>
      <c r="F81" s="212"/>
      <c r="G81" s="212"/>
      <c r="H81" s="212"/>
      <c r="I81" s="17"/>
      <c r="J81" s="17"/>
      <c r="K81" s="17"/>
      <c r="L81" s="8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65" s="21" customFormat="1" ht="12" customHeight="1" x14ac:dyDescent="0.2">
      <c r="A82" s="15"/>
      <c r="B82" s="16"/>
      <c r="C82" s="12" t="s">
        <v>83</v>
      </c>
      <c r="D82" s="17"/>
      <c r="E82" s="17"/>
      <c r="F82" s="17"/>
      <c r="G82" s="17"/>
      <c r="H82" s="17"/>
      <c r="I82" s="17"/>
      <c r="J82" s="17"/>
      <c r="K82" s="17"/>
      <c r="L82" s="8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65" s="21" customFormat="1" ht="16.5" customHeight="1" x14ac:dyDescent="0.2">
      <c r="A83" s="15"/>
      <c r="B83" s="16"/>
      <c r="C83" s="17"/>
      <c r="D83" s="17"/>
      <c r="E83" s="193" t="str">
        <f>E9</f>
        <v>SO 08.1-c - strukturovaná kabeláž</v>
      </c>
      <c r="F83" s="210"/>
      <c r="G83" s="210"/>
      <c r="H83" s="210"/>
      <c r="I83" s="17"/>
      <c r="J83" s="17"/>
      <c r="K83" s="17"/>
      <c r="L83" s="8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65" s="21" customFormat="1" ht="6.95" customHeight="1" x14ac:dyDescent="0.2">
      <c r="A84" s="15"/>
      <c r="B84" s="16"/>
      <c r="C84" s="17"/>
      <c r="D84" s="17"/>
      <c r="E84" s="17"/>
      <c r="F84" s="17"/>
      <c r="G84" s="17"/>
      <c r="H84" s="17"/>
      <c r="I84" s="17"/>
      <c r="J84" s="17"/>
      <c r="K84" s="17"/>
      <c r="L84" s="87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65" s="21" customFormat="1" ht="12" customHeight="1" x14ac:dyDescent="0.2">
      <c r="A85" s="15"/>
      <c r="B85" s="16"/>
      <c r="C85" s="12" t="s">
        <v>19</v>
      </c>
      <c r="D85" s="17"/>
      <c r="E85" s="17"/>
      <c r="F85" s="13" t="str">
        <f>F12</f>
        <v xml:space="preserve"> </v>
      </c>
      <c r="G85" s="17"/>
      <c r="H85" s="17"/>
      <c r="I85" s="12" t="s">
        <v>21</v>
      </c>
      <c r="J85" s="112" t="str">
        <f>IF(J12="","",J12)</f>
        <v>2. 3. 2020</v>
      </c>
      <c r="K85" s="17"/>
      <c r="L85" s="87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65" s="21" customFormat="1" ht="6.95" customHeight="1" x14ac:dyDescent="0.2">
      <c r="A86" s="15"/>
      <c r="B86" s="16"/>
      <c r="C86" s="17"/>
      <c r="D86" s="17"/>
      <c r="E86" s="17"/>
      <c r="F86" s="17"/>
      <c r="G86" s="17"/>
      <c r="H86" s="17"/>
      <c r="I86" s="17"/>
      <c r="J86" s="17"/>
      <c r="K86" s="17"/>
      <c r="L86" s="87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65" s="21" customFormat="1" ht="25.7" customHeight="1" x14ac:dyDescent="0.2">
      <c r="A87" s="15"/>
      <c r="B87" s="16"/>
      <c r="C87" s="12" t="s">
        <v>23</v>
      </c>
      <c r="D87" s="17"/>
      <c r="E87" s="17"/>
      <c r="F87" s="13" t="str">
        <f>E15</f>
        <v>Statutární město Chomutov</v>
      </c>
      <c r="G87" s="17"/>
      <c r="H87" s="17"/>
      <c r="I87" s="12" t="s">
        <v>29</v>
      </c>
      <c r="J87" s="113" t="str">
        <f>E21</f>
        <v xml:space="preserve">KAP ATELIER s.r.o.  </v>
      </c>
      <c r="K87" s="17"/>
      <c r="L87" s="87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1:65" s="21" customFormat="1" ht="25.7" customHeight="1" x14ac:dyDescent="0.2">
      <c r="A88" s="15"/>
      <c r="B88" s="16"/>
      <c r="C88" s="12" t="s">
        <v>28</v>
      </c>
      <c r="D88" s="17"/>
      <c r="E88" s="17"/>
      <c r="F88" s="13" t="str">
        <f>IF(E18="","",E18)</f>
        <v xml:space="preserve"> </v>
      </c>
      <c r="G88" s="17"/>
      <c r="H88" s="17"/>
      <c r="I88" s="12" t="s">
        <v>32</v>
      </c>
      <c r="J88" s="113" t="str">
        <f>E24</f>
        <v>ing. Kateřina Tumpachová</v>
      </c>
      <c r="K88" s="17"/>
      <c r="L88" s="87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1:65" s="21" customFormat="1" ht="10.35" customHeight="1" x14ac:dyDescent="0.2">
      <c r="A89" s="15"/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87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</row>
    <row r="90" spans="1:65" s="132" customFormat="1" ht="29.25" customHeight="1" x14ac:dyDescent="0.2">
      <c r="A90" s="126"/>
      <c r="B90" s="127"/>
      <c r="C90" s="128" t="s">
        <v>101</v>
      </c>
      <c r="D90" s="129" t="s">
        <v>56</v>
      </c>
      <c r="E90" s="129" t="s">
        <v>52</v>
      </c>
      <c r="F90" s="129" t="s">
        <v>53</v>
      </c>
      <c r="G90" s="129" t="s">
        <v>102</v>
      </c>
      <c r="H90" s="129" t="s">
        <v>103</v>
      </c>
      <c r="I90" s="129" t="s">
        <v>104</v>
      </c>
      <c r="J90" s="129" t="s">
        <v>87</v>
      </c>
      <c r="K90" s="130" t="s">
        <v>105</v>
      </c>
      <c r="L90" s="131"/>
      <c r="M90" s="52" t="s">
        <v>17</v>
      </c>
      <c r="N90" s="53" t="s">
        <v>41</v>
      </c>
      <c r="O90" s="53" t="s">
        <v>106</v>
      </c>
      <c r="P90" s="53" t="s">
        <v>107</v>
      </c>
      <c r="Q90" s="53" t="s">
        <v>108</v>
      </c>
      <c r="R90" s="53" t="s">
        <v>109</v>
      </c>
      <c r="S90" s="53" t="s">
        <v>110</v>
      </c>
      <c r="T90" s="54" t="s">
        <v>111</v>
      </c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</row>
    <row r="91" spans="1:65" s="21" customFormat="1" ht="22.9" customHeight="1" x14ac:dyDescent="0.25">
      <c r="A91" s="15"/>
      <c r="B91" s="16"/>
      <c r="C91" s="60" t="s">
        <v>112</v>
      </c>
      <c r="D91" s="17"/>
      <c r="E91" s="17"/>
      <c r="F91" s="17"/>
      <c r="G91" s="17"/>
      <c r="H91" s="17"/>
      <c r="I91" s="17"/>
      <c r="J91" s="133">
        <f>BK91</f>
        <v>0</v>
      </c>
      <c r="K91" s="17"/>
      <c r="L91" s="20"/>
      <c r="M91" s="55"/>
      <c r="N91" s="134"/>
      <c r="O91" s="56"/>
      <c r="P91" s="135">
        <f>P92+P103+P106+P107+P109+P113+P115+P122+P124+P133+P136+P140</f>
        <v>0</v>
      </c>
      <c r="Q91" s="56"/>
      <c r="R91" s="135">
        <f>R92+R103+R106+R107+R109+R113+R115+R122+R124+R133+R136+R140</f>
        <v>0</v>
      </c>
      <c r="S91" s="56"/>
      <c r="T91" s="136">
        <f>T92+T103+T106+T107+T109+T113+T115+T122+T124+T133+T136+T140</f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" t="s">
        <v>70</v>
      </c>
      <c r="AU91" s="2" t="s">
        <v>88</v>
      </c>
      <c r="BK91" s="137">
        <f>BK92+BK103+BK106+BK107+BK109+BK113+BK115+BK122+BK124+BK133+BK136+BK140</f>
        <v>0</v>
      </c>
    </row>
    <row r="92" spans="1:65" s="138" customFormat="1" ht="25.9" customHeight="1" x14ac:dyDescent="0.2">
      <c r="B92" s="139"/>
      <c r="C92" s="152"/>
      <c r="D92" s="153" t="s">
        <v>70</v>
      </c>
      <c r="E92" s="154" t="s">
        <v>113</v>
      </c>
      <c r="F92" s="154" t="s">
        <v>114</v>
      </c>
      <c r="G92" s="152"/>
      <c r="H92" s="152"/>
      <c r="I92" s="152"/>
      <c r="J92" s="155">
        <f>BK92</f>
        <v>0</v>
      </c>
      <c r="K92" s="152"/>
      <c r="L92" s="156"/>
      <c r="M92" s="157"/>
      <c r="N92" s="158"/>
      <c r="O92" s="140"/>
      <c r="P92" s="141">
        <f>SUM(P93:P102)</f>
        <v>0</v>
      </c>
      <c r="Q92" s="140"/>
      <c r="R92" s="141">
        <f>SUM(R93:R102)</f>
        <v>0</v>
      </c>
      <c r="S92" s="140"/>
      <c r="T92" s="142">
        <f>SUM(T93:T102)</f>
        <v>0</v>
      </c>
      <c r="AR92" s="143" t="s">
        <v>77</v>
      </c>
      <c r="AT92" s="144" t="s">
        <v>70</v>
      </c>
      <c r="AU92" s="144" t="s">
        <v>71</v>
      </c>
      <c r="AY92" s="143" t="s">
        <v>115</v>
      </c>
      <c r="BK92" s="145">
        <f>SUM(BK93:BK102)</f>
        <v>0</v>
      </c>
    </row>
    <row r="93" spans="1:65" s="21" customFormat="1" ht="16.5" customHeight="1" x14ac:dyDescent="0.2">
      <c r="A93" s="15"/>
      <c r="B93" s="16"/>
      <c r="C93" s="159" t="s">
        <v>77</v>
      </c>
      <c r="D93" s="159" t="s">
        <v>116</v>
      </c>
      <c r="E93" s="173" t="s">
        <v>252</v>
      </c>
      <c r="F93" s="161" t="s">
        <v>117</v>
      </c>
      <c r="G93" s="162" t="s">
        <v>118</v>
      </c>
      <c r="H93" s="163">
        <v>4</v>
      </c>
      <c r="I93" s="164"/>
      <c r="J93" s="164">
        <f t="shared" ref="J93:J102" si="0">ROUND(I93*H93,2)</f>
        <v>0</v>
      </c>
      <c r="K93" s="161" t="s">
        <v>119</v>
      </c>
      <c r="L93" s="165"/>
      <c r="M93" s="166" t="s">
        <v>17</v>
      </c>
      <c r="N93" s="167" t="s">
        <v>42</v>
      </c>
      <c r="O93" s="146">
        <v>0</v>
      </c>
      <c r="P93" s="146">
        <f t="shared" ref="P93:P102" si="1">O93*H93</f>
        <v>0</v>
      </c>
      <c r="Q93" s="146">
        <v>0</v>
      </c>
      <c r="R93" s="146">
        <f t="shared" ref="R93:R102" si="2">Q93*H93</f>
        <v>0</v>
      </c>
      <c r="S93" s="146">
        <v>0</v>
      </c>
      <c r="T93" s="147">
        <f t="shared" ref="T93:T102" si="3">S93*H93</f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48" t="s">
        <v>120</v>
      </c>
      <c r="AT93" s="148" t="s">
        <v>116</v>
      </c>
      <c r="AU93" s="148" t="s">
        <v>77</v>
      </c>
      <c r="AY93" s="2" t="s">
        <v>115</v>
      </c>
      <c r="BE93" s="149">
        <f t="shared" ref="BE93:BE102" si="4">IF(N93="základní",J93,0)</f>
        <v>0</v>
      </c>
      <c r="BF93" s="149">
        <f t="shared" ref="BF93:BF102" si="5">IF(N93="snížená",J93,0)</f>
        <v>0</v>
      </c>
      <c r="BG93" s="149">
        <f t="shared" ref="BG93:BG102" si="6">IF(N93="zákl. přenesená",J93,0)</f>
        <v>0</v>
      </c>
      <c r="BH93" s="149">
        <f t="shared" ref="BH93:BH102" si="7">IF(N93="sníž. přenesená",J93,0)</f>
        <v>0</v>
      </c>
      <c r="BI93" s="149">
        <f t="shared" ref="BI93:BI102" si="8">IF(N93="nulová",J93,0)</f>
        <v>0</v>
      </c>
      <c r="BJ93" s="2" t="s">
        <v>77</v>
      </c>
      <c r="BK93" s="149">
        <f t="shared" ref="BK93:BK102" si="9">ROUND(I93*H93,2)</f>
        <v>0</v>
      </c>
      <c r="BL93" s="2" t="s">
        <v>121</v>
      </c>
      <c r="BM93" s="148" t="s">
        <v>78</v>
      </c>
    </row>
    <row r="94" spans="1:65" s="21" customFormat="1" ht="16.5" customHeight="1" x14ac:dyDescent="0.2">
      <c r="A94" s="15"/>
      <c r="B94" s="16"/>
      <c r="C94" s="159" t="s">
        <v>78</v>
      </c>
      <c r="D94" s="159" t="s">
        <v>116</v>
      </c>
      <c r="E94" s="173" t="s">
        <v>252</v>
      </c>
      <c r="F94" s="161" t="s">
        <v>253</v>
      </c>
      <c r="G94" s="162" t="s">
        <v>122</v>
      </c>
      <c r="H94" s="163">
        <v>15</v>
      </c>
      <c r="I94" s="164"/>
      <c r="J94" s="164">
        <f t="shared" si="0"/>
        <v>0</v>
      </c>
      <c r="K94" s="161" t="s">
        <v>119</v>
      </c>
      <c r="L94" s="165"/>
      <c r="M94" s="166" t="s">
        <v>17</v>
      </c>
      <c r="N94" s="167" t="s">
        <v>42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48" t="s">
        <v>120</v>
      </c>
      <c r="AT94" s="148" t="s">
        <v>116</v>
      </c>
      <c r="AU94" s="148" t="s">
        <v>77</v>
      </c>
      <c r="AY94" s="2" t="s">
        <v>115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77</v>
      </c>
      <c r="BK94" s="149">
        <f t="shared" si="9"/>
        <v>0</v>
      </c>
      <c r="BL94" s="2" t="s">
        <v>121</v>
      </c>
      <c r="BM94" s="148" t="s">
        <v>121</v>
      </c>
    </row>
    <row r="95" spans="1:65" s="21" customFormat="1" ht="16.5" customHeight="1" x14ac:dyDescent="0.2">
      <c r="A95" s="15"/>
      <c r="B95" s="16"/>
      <c r="C95" s="159" t="s">
        <v>123</v>
      </c>
      <c r="D95" s="159" t="s">
        <v>116</v>
      </c>
      <c r="E95" s="173" t="s">
        <v>252</v>
      </c>
      <c r="F95" s="161" t="s">
        <v>124</v>
      </c>
      <c r="G95" s="162" t="s">
        <v>122</v>
      </c>
      <c r="H95" s="163">
        <v>11</v>
      </c>
      <c r="I95" s="164"/>
      <c r="J95" s="164">
        <f t="shared" si="0"/>
        <v>0</v>
      </c>
      <c r="K95" s="161" t="s">
        <v>119</v>
      </c>
      <c r="L95" s="165"/>
      <c r="M95" s="166" t="s">
        <v>17</v>
      </c>
      <c r="N95" s="167" t="s">
        <v>42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48" t="s">
        <v>120</v>
      </c>
      <c r="AT95" s="148" t="s">
        <v>116</v>
      </c>
      <c r="AU95" s="148" t="s">
        <v>77</v>
      </c>
      <c r="AY95" s="2" t="s">
        <v>115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77</v>
      </c>
      <c r="BK95" s="149">
        <f t="shared" si="9"/>
        <v>0</v>
      </c>
      <c r="BL95" s="2" t="s">
        <v>121</v>
      </c>
      <c r="BM95" s="148" t="s">
        <v>125</v>
      </c>
    </row>
    <row r="96" spans="1:65" s="21" customFormat="1" ht="16.5" customHeight="1" x14ac:dyDescent="0.2">
      <c r="A96" s="15"/>
      <c r="B96" s="16"/>
      <c r="C96" s="159" t="s">
        <v>121</v>
      </c>
      <c r="D96" s="159" t="s">
        <v>116</v>
      </c>
      <c r="E96" s="173" t="s">
        <v>252</v>
      </c>
      <c r="F96" s="161" t="s">
        <v>126</v>
      </c>
      <c r="G96" s="162" t="s">
        <v>122</v>
      </c>
      <c r="H96" s="163">
        <v>2</v>
      </c>
      <c r="I96" s="164"/>
      <c r="J96" s="164">
        <f t="shared" si="0"/>
        <v>0</v>
      </c>
      <c r="K96" s="161" t="s">
        <v>119</v>
      </c>
      <c r="L96" s="165"/>
      <c r="M96" s="166" t="s">
        <v>17</v>
      </c>
      <c r="N96" s="167" t="s">
        <v>42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48" t="s">
        <v>120</v>
      </c>
      <c r="AT96" s="148" t="s">
        <v>116</v>
      </c>
      <c r="AU96" s="148" t="s">
        <v>77</v>
      </c>
      <c r="AY96" s="2" t="s">
        <v>115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77</v>
      </c>
      <c r="BK96" s="149">
        <f t="shared" si="9"/>
        <v>0</v>
      </c>
      <c r="BL96" s="2" t="s">
        <v>121</v>
      </c>
      <c r="BM96" s="148" t="s">
        <v>120</v>
      </c>
    </row>
    <row r="97" spans="1:65" s="21" customFormat="1" ht="16.5" customHeight="1" x14ac:dyDescent="0.2">
      <c r="A97" s="15"/>
      <c r="B97" s="16"/>
      <c r="C97" s="159" t="s">
        <v>127</v>
      </c>
      <c r="D97" s="159" t="s">
        <v>116</v>
      </c>
      <c r="E97" s="173" t="s">
        <v>252</v>
      </c>
      <c r="F97" s="161" t="s">
        <v>128</v>
      </c>
      <c r="G97" s="162" t="s">
        <v>122</v>
      </c>
      <c r="H97" s="163">
        <v>13</v>
      </c>
      <c r="I97" s="164"/>
      <c r="J97" s="164">
        <f t="shared" si="0"/>
        <v>0</v>
      </c>
      <c r="K97" s="161" t="s">
        <v>119</v>
      </c>
      <c r="L97" s="165"/>
      <c r="M97" s="166" t="s">
        <v>17</v>
      </c>
      <c r="N97" s="167" t="s">
        <v>42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48" t="s">
        <v>120</v>
      </c>
      <c r="AT97" s="148" t="s">
        <v>116</v>
      </c>
      <c r="AU97" s="148" t="s">
        <v>77</v>
      </c>
      <c r="AY97" s="2" t="s">
        <v>115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77</v>
      </c>
      <c r="BK97" s="149">
        <f t="shared" si="9"/>
        <v>0</v>
      </c>
      <c r="BL97" s="2" t="s">
        <v>121</v>
      </c>
      <c r="BM97" s="148" t="s">
        <v>129</v>
      </c>
    </row>
    <row r="98" spans="1:65" s="21" customFormat="1" ht="16.5" customHeight="1" x14ac:dyDescent="0.2">
      <c r="A98" s="15"/>
      <c r="B98" s="16"/>
      <c r="C98" s="159" t="s">
        <v>125</v>
      </c>
      <c r="D98" s="159" t="s">
        <v>116</v>
      </c>
      <c r="E98" s="173" t="s">
        <v>252</v>
      </c>
      <c r="F98" s="161" t="s">
        <v>130</v>
      </c>
      <c r="G98" s="162" t="s">
        <v>122</v>
      </c>
      <c r="H98" s="163">
        <v>13</v>
      </c>
      <c r="I98" s="164"/>
      <c r="J98" s="164">
        <f t="shared" si="0"/>
        <v>0</v>
      </c>
      <c r="K98" s="161" t="s">
        <v>119</v>
      </c>
      <c r="L98" s="165"/>
      <c r="M98" s="166" t="s">
        <v>17</v>
      </c>
      <c r="N98" s="167" t="s">
        <v>42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48" t="s">
        <v>120</v>
      </c>
      <c r="AT98" s="148" t="s">
        <v>116</v>
      </c>
      <c r="AU98" s="148" t="s">
        <v>77</v>
      </c>
      <c r="AY98" s="2" t="s">
        <v>115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77</v>
      </c>
      <c r="BK98" s="149">
        <f t="shared" si="9"/>
        <v>0</v>
      </c>
      <c r="BL98" s="2" t="s">
        <v>121</v>
      </c>
      <c r="BM98" s="148" t="s">
        <v>131</v>
      </c>
    </row>
    <row r="99" spans="1:65" s="21" customFormat="1" ht="16.5" customHeight="1" x14ac:dyDescent="0.2">
      <c r="A99" s="15"/>
      <c r="B99" s="16"/>
      <c r="C99" s="159" t="s">
        <v>132</v>
      </c>
      <c r="D99" s="159" t="s">
        <v>116</v>
      </c>
      <c r="E99" s="173" t="s">
        <v>252</v>
      </c>
      <c r="F99" s="161" t="s">
        <v>133</v>
      </c>
      <c r="G99" s="162" t="s">
        <v>122</v>
      </c>
      <c r="H99" s="163">
        <v>1</v>
      </c>
      <c r="I99" s="164"/>
      <c r="J99" s="164">
        <f t="shared" si="0"/>
        <v>0</v>
      </c>
      <c r="K99" s="161" t="s">
        <v>119</v>
      </c>
      <c r="L99" s="165"/>
      <c r="M99" s="166" t="s">
        <v>17</v>
      </c>
      <c r="N99" s="167" t="s">
        <v>42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48" t="s">
        <v>120</v>
      </c>
      <c r="AT99" s="148" t="s">
        <v>116</v>
      </c>
      <c r="AU99" s="148" t="s">
        <v>77</v>
      </c>
      <c r="AY99" s="2" t="s">
        <v>115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77</v>
      </c>
      <c r="BK99" s="149">
        <f t="shared" si="9"/>
        <v>0</v>
      </c>
      <c r="BL99" s="2" t="s">
        <v>121</v>
      </c>
      <c r="BM99" s="148" t="s">
        <v>134</v>
      </c>
    </row>
    <row r="100" spans="1:65" s="21" customFormat="1" ht="16.5" customHeight="1" x14ac:dyDescent="0.2">
      <c r="A100" s="15"/>
      <c r="B100" s="16"/>
      <c r="C100" s="159" t="s">
        <v>120</v>
      </c>
      <c r="D100" s="159" t="s">
        <v>116</v>
      </c>
      <c r="E100" s="173" t="s">
        <v>252</v>
      </c>
      <c r="F100" s="161" t="s">
        <v>135</v>
      </c>
      <c r="G100" s="162" t="s">
        <v>136</v>
      </c>
      <c r="H100" s="163">
        <v>2</v>
      </c>
      <c r="I100" s="164">
        <v>0</v>
      </c>
      <c r="J100" s="164">
        <f t="shared" si="0"/>
        <v>0</v>
      </c>
      <c r="K100" s="161" t="s">
        <v>119</v>
      </c>
      <c r="L100" s="165"/>
      <c r="M100" s="166" t="s">
        <v>17</v>
      </c>
      <c r="N100" s="167" t="s">
        <v>42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48" t="s">
        <v>120</v>
      </c>
      <c r="AT100" s="148" t="s">
        <v>116</v>
      </c>
      <c r="AU100" s="148" t="s">
        <v>77</v>
      </c>
      <c r="AY100" s="2" t="s">
        <v>115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77</v>
      </c>
      <c r="BK100" s="149">
        <f t="shared" si="9"/>
        <v>0</v>
      </c>
      <c r="BL100" s="2" t="s">
        <v>121</v>
      </c>
      <c r="BM100" s="148" t="s">
        <v>137</v>
      </c>
    </row>
    <row r="101" spans="1:65" s="21" customFormat="1" ht="16.5" customHeight="1" x14ac:dyDescent="0.2">
      <c r="A101" s="15"/>
      <c r="B101" s="16"/>
      <c r="C101" s="159" t="s">
        <v>138</v>
      </c>
      <c r="D101" s="159" t="s">
        <v>116</v>
      </c>
      <c r="E101" s="173" t="s">
        <v>252</v>
      </c>
      <c r="F101" s="161" t="s">
        <v>139</v>
      </c>
      <c r="G101" s="162" t="s">
        <v>136</v>
      </c>
      <c r="H101" s="163">
        <v>2</v>
      </c>
      <c r="I101" s="164"/>
      <c r="J101" s="164">
        <f t="shared" si="0"/>
        <v>0</v>
      </c>
      <c r="K101" s="161" t="s">
        <v>119</v>
      </c>
      <c r="L101" s="165"/>
      <c r="M101" s="166" t="s">
        <v>17</v>
      </c>
      <c r="N101" s="167" t="s">
        <v>42</v>
      </c>
      <c r="O101" s="146">
        <v>0</v>
      </c>
      <c r="P101" s="146">
        <f t="shared" si="1"/>
        <v>0</v>
      </c>
      <c r="Q101" s="146">
        <v>0</v>
      </c>
      <c r="R101" s="146">
        <f t="shared" si="2"/>
        <v>0</v>
      </c>
      <c r="S101" s="146">
        <v>0</v>
      </c>
      <c r="T101" s="147">
        <f t="shared" si="3"/>
        <v>0</v>
      </c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R101" s="148" t="s">
        <v>120</v>
      </c>
      <c r="AT101" s="148" t="s">
        <v>116</v>
      </c>
      <c r="AU101" s="148" t="s">
        <v>77</v>
      </c>
      <c r="AY101" s="2" t="s">
        <v>115</v>
      </c>
      <c r="BE101" s="149">
        <f t="shared" si="4"/>
        <v>0</v>
      </c>
      <c r="BF101" s="149">
        <f t="shared" si="5"/>
        <v>0</v>
      </c>
      <c r="BG101" s="149">
        <f t="shared" si="6"/>
        <v>0</v>
      </c>
      <c r="BH101" s="149">
        <f t="shared" si="7"/>
        <v>0</v>
      </c>
      <c r="BI101" s="149">
        <f t="shared" si="8"/>
        <v>0</v>
      </c>
      <c r="BJ101" s="2" t="s">
        <v>77</v>
      </c>
      <c r="BK101" s="149">
        <f t="shared" si="9"/>
        <v>0</v>
      </c>
      <c r="BL101" s="2" t="s">
        <v>121</v>
      </c>
      <c r="BM101" s="148" t="s">
        <v>140</v>
      </c>
    </row>
    <row r="102" spans="1:65" s="21" customFormat="1" ht="16.5" customHeight="1" x14ac:dyDescent="0.2">
      <c r="A102" s="15"/>
      <c r="B102" s="16"/>
      <c r="C102" s="159" t="s">
        <v>129</v>
      </c>
      <c r="D102" s="159" t="s">
        <v>116</v>
      </c>
      <c r="E102" s="173" t="s">
        <v>252</v>
      </c>
      <c r="F102" s="161" t="s">
        <v>141</v>
      </c>
      <c r="G102" s="162" t="s">
        <v>136</v>
      </c>
      <c r="H102" s="163">
        <v>2</v>
      </c>
      <c r="I102" s="164"/>
      <c r="J102" s="164">
        <f t="shared" si="0"/>
        <v>0</v>
      </c>
      <c r="K102" s="161" t="s">
        <v>119</v>
      </c>
      <c r="L102" s="165"/>
      <c r="M102" s="166" t="s">
        <v>17</v>
      </c>
      <c r="N102" s="167" t="s">
        <v>42</v>
      </c>
      <c r="O102" s="146">
        <v>0</v>
      </c>
      <c r="P102" s="146">
        <f t="shared" si="1"/>
        <v>0</v>
      </c>
      <c r="Q102" s="146">
        <v>0</v>
      </c>
      <c r="R102" s="146">
        <f t="shared" si="2"/>
        <v>0</v>
      </c>
      <c r="S102" s="146">
        <v>0</v>
      </c>
      <c r="T102" s="147">
        <f t="shared" si="3"/>
        <v>0</v>
      </c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R102" s="148" t="s">
        <v>120</v>
      </c>
      <c r="AT102" s="148" t="s">
        <v>116</v>
      </c>
      <c r="AU102" s="148" t="s">
        <v>77</v>
      </c>
      <c r="AY102" s="2" t="s">
        <v>115</v>
      </c>
      <c r="BE102" s="149">
        <f t="shared" si="4"/>
        <v>0</v>
      </c>
      <c r="BF102" s="149">
        <f t="shared" si="5"/>
        <v>0</v>
      </c>
      <c r="BG102" s="149">
        <f t="shared" si="6"/>
        <v>0</v>
      </c>
      <c r="BH102" s="149">
        <f t="shared" si="7"/>
        <v>0</v>
      </c>
      <c r="BI102" s="149">
        <f t="shared" si="8"/>
        <v>0</v>
      </c>
      <c r="BJ102" s="2" t="s">
        <v>77</v>
      </c>
      <c r="BK102" s="149">
        <f t="shared" si="9"/>
        <v>0</v>
      </c>
      <c r="BL102" s="2" t="s">
        <v>121</v>
      </c>
      <c r="BM102" s="148" t="s">
        <v>142</v>
      </c>
    </row>
    <row r="103" spans="1:65" s="138" customFormat="1" ht="25.9" customHeight="1" x14ac:dyDescent="0.2">
      <c r="B103" s="139"/>
      <c r="C103" s="152"/>
      <c r="D103" s="153" t="s">
        <v>70</v>
      </c>
      <c r="E103" s="154" t="s">
        <v>143</v>
      </c>
      <c r="F103" s="154" t="s">
        <v>144</v>
      </c>
      <c r="G103" s="152"/>
      <c r="H103" s="152"/>
      <c r="I103" s="152"/>
      <c r="J103" s="155">
        <f>BK103</f>
        <v>0</v>
      </c>
      <c r="K103" s="152"/>
      <c r="L103" s="156"/>
      <c r="M103" s="157"/>
      <c r="N103" s="158"/>
      <c r="O103" s="140"/>
      <c r="P103" s="141">
        <f>SUM(P104:P105)</f>
        <v>0</v>
      </c>
      <c r="Q103" s="140"/>
      <c r="R103" s="141">
        <f>SUM(R104:R105)</f>
        <v>0</v>
      </c>
      <c r="S103" s="140"/>
      <c r="T103" s="142">
        <f>SUM(T104:T105)</f>
        <v>0</v>
      </c>
      <c r="AR103" s="143" t="s">
        <v>77</v>
      </c>
      <c r="AT103" s="144" t="s">
        <v>70</v>
      </c>
      <c r="AU103" s="144" t="s">
        <v>71</v>
      </c>
      <c r="AY103" s="143" t="s">
        <v>115</v>
      </c>
      <c r="BK103" s="145">
        <f>SUM(BK104:BK105)</f>
        <v>0</v>
      </c>
    </row>
    <row r="104" spans="1:65" s="21" customFormat="1" ht="21.75" customHeight="1" x14ac:dyDescent="0.2">
      <c r="A104" s="15"/>
      <c r="B104" s="16"/>
      <c r="C104" s="159" t="s">
        <v>145</v>
      </c>
      <c r="D104" s="159" t="s">
        <v>116</v>
      </c>
      <c r="E104" s="173" t="s">
        <v>252</v>
      </c>
      <c r="F104" s="161" t="s">
        <v>146</v>
      </c>
      <c r="G104" s="162" t="s">
        <v>122</v>
      </c>
      <c r="H104" s="163">
        <v>20</v>
      </c>
      <c r="I104" s="164"/>
      <c r="J104" s="164">
        <f>ROUND(I104*H104,2)</f>
        <v>0</v>
      </c>
      <c r="K104" s="161" t="s">
        <v>119</v>
      </c>
      <c r="L104" s="165"/>
      <c r="M104" s="166" t="s">
        <v>17</v>
      </c>
      <c r="N104" s="167" t="s">
        <v>42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R104" s="148" t="s">
        <v>120</v>
      </c>
      <c r="AT104" s="148" t="s">
        <v>116</v>
      </c>
      <c r="AU104" s="148" t="s">
        <v>77</v>
      </c>
      <c r="AY104" s="2" t="s">
        <v>115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77</v>
      </c>
      <c r="BK104" s="149">
        <f>ROUND(I104*H104,2)</f>
        <v>0</v>
      </c>
      <c r="BL104" s="2" t="s">
        <v>121</v>
      </c>
      <c r="BM104" s="148" t="s">
        <v>147</v>
      </c>
    </row>
    <row r="105" spans="1:65" s="21" customFormat="1" ht="21.75" customHeight="1" x14ac:dyDescent="0.2">
      <c r="A105" s="15"/>
      <c r="B105" s="16"/>
      <c r="C105" s="159" t="s">
        <v>131</v>
      </c>
      <c r="D105" s="159" t="s">
        <v>116</v>
      </c>
      <c r="E105" s="173" t="s">
        <v>252</v>
      </c>
      <c r="F105" s="161" t="s">
        <v>148</v>
      </c>
      <c r="G105" s="162" t="s">
        <v>122</v>
      </c>
      <c r="H105" s="163">
        <v>15</v>
      </c>
      <c r="I105" s="164"/>
      <c r="J105" s="164">
        <f>ROUND(I105*H105,2)</f>
        <v>0</v>
      </c>
      <c r="K105" s="161" t="s">
        <v>119</v>
      </c>
      <c r="L105" s="165"/>
      <c r="M105" s="166" t="s">
        <v>17</v>
      </c>
      <c r="N105" s="167" t="s">
        <v>42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R105" s="148" t="s">
        <v>120</v>
      </c>
      <c r="AT105" s="148" t="s">
        <v>116</v>
      </c>
      <c r="AU105" s="148" t="s">
        <v>77</v>
      </c>
      <c r="AY105" s="2" t="s">
        <v>115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77</v>
      </c>
      <c r="BK105" s="149">
        <f>ROUND(I105*H105,2)</f>
        <v>0</v>
      </c>
      <c r="BL105" s="2" t="s">
        <v>121</v>
      </c>
      <c r="BM105" s="148" t="s">
        <v>149</v>
      </c>
    </row>
    <row r="106" spans="1:65" s="138" customFormat="1" ht="25.9" customHeight="1" x14ac:dyDescent="0.2">
      <c r="B106" s="139"/>
      <c r="C106" s="152"/>
      <c r="D106" s="153" t="s">
        <v>70</v>
      </c>
      <c r="E106" s="154" t="s">
        <v>150</v>
      </c>
      <c r="F106" s="154" t="s">
        <v>151</v>
      </c>
      <c r="G106" s="152"/>
      <c r="H106" s="152"/>
      <c r="I106" s="152"/>
      <c r="J106" s="155">
        <f>BK106</f>
        <v>0</v>
      </c>
      <c r="K106" s="152"/>
      <c r="L106" s="156"/>
      <c r="M106" s="157"/>
      <c r="N106" s="158"/>
      <c r="O106" s="140"/>
      <c r="P106" s="141">
        <v>0</v>
      </c>
      <c r="Q106" s="140"/>
      <c r="R106" s="141">
        <v>0</v>
      </c>
      <c r="S106" s="140"/>
      <c r="T106" s="142">
        <v>0</v>
      </c>
      <c r="AR106" s="143" t="s">
        <v>77</v>
      </c>
      <c r="AT106" s="144" t="s">
        <v>70</v>
      </c>
      <c r="AU106" s="144" t="s">
        <v>71</v>
      </c>
      <c r="AY106" s="143" t="s">
        <v>115</v>
      </c>
      <c r="BK106" s="145">
        <v>0</v>
      </c>
    </row>
    <row r="107" spans="1:65" s="138" customFormat="1" ht="25.9" customHeight="1" x14ac:dyDescent="0.2">
      <c r="B107" s="139"/>
      <c r="C107" s="152"/>
      <c r="D107" s="153" t="s">
        <v>70</v>
      </c>
      <c r="E107" s="154" t="s">
        <v>152</v>
      </c>
      <c r="F107" s="154" t="s">
        <v>153</v>
      </c>
      <c r="G107" s="152"/>
      <c r="H107" s="152"/>
      <c r="I107" s="152"/>
      <c r="J107" s="155">
        <f>BK107</f>
        <v>0</v>
      </c>
      <c r="K107" s="152"/>
      <c r="L107" s="156"/>
      <c r="M107" s="157"/>
      <c r="N107" s="158"/>
      <c r="O107" s="140"/>
      <c r="P107" s="141">
        <f>P108</f>
        <v>0</v>
      </c>
      <c r="Q107" s="140"/>
      <c r="R107" s="141">
        <f>R108</f>
        <v>0</v>
      </c>
      <c r="S107" s="140"/>
      <c r="T107" s="142">
        <f>T108</f>
        <v>0</v>
      </c>
      <c r="AR107" s="143" t="s">
        <v>77</v>
      </c>
      <c r="AT107" s="144" t="s">
        <v>70</v>
      </c>
      <c r="AU107" s="144" t="s">
        <v>71</v>
      </c>
      <c r="AY107" s="143" t="s">
        <v>115</v>
      </c>
      <c r="BK107" s="145">
        <f>BK108</f>
        <v>0</v>
      </c>
    </row>
    <row r="108" spans="1:65" s="21" customFormat="1" ht="16.5" customHeight="1" x14ac:dyDescent="0.2">
      <c r="A108" s="15"/>
      <c r="B108" s="16"/>
      <c r="C108" s="159" t="s">
        <v>154</v>
      </c>
      <c r="D108" s="159" t="s">
        <v>116</v>
      </c>
      <c r="E108" s="173" t="s">
        <v>252</v>
      </c>
      <c r="F108" s="174" t="s">
        <v>254</v>
      </c>
      <c r="G108" s="162" t="s">
        <v>122</v>
      </c>
      <c r="H108" s="163">
        <v>1</v>
      </c>
      <c r="I108" s="164"/>
      <c r="J108" s="164">
        <f>ROUND(I108*H108,2)</f>
        <v>0</v>
      </c>
      <c r="K108" s="161" t="s">
        <v>119</v>
      </c>
      <c r="L108" s="165"/>
      <c r="M108" s="166" t="s">
        <v>17</v>
      </c>
      <c r="N108" s="167" t="s">
        <v>42</v>
      </c>
      <c r="O108" s="146">
        <v>0</v>
      </c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R108" s="148" t="s">
        <v>120</v>
      </c>
      <c r="AT108" s="148" t="s">
        <v>116</v>
      </c>
      <c r="AU108" s="148" t="s">
        <v>77</v>
      </c>
      <c r="AY108" s="2" t="s">
        <v>115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2" t="s">
        <v>77</v>
      </c>
      <c r="BK108" s="149">
        <f>ROUND(I108*H108,2)</f>
        <v>0</v>
      </c>
      <c r="BL108" s="2" t="s">
        <v>121</v>
      </c>
      <c r="BM108" s="148" t="s">
        <v>155</v>
      </c>
    </row>
    <row r="109" spans="1:65" s="138" customFormat="1" ht="25.9" customHeight="1" x14ac:dyDescent="0.2">
      <c r="B109" s="139"/>
      <c r="C109" s="152"/>
      <c r="D109" s="153" t="s">
        <v>70</v>
      </c>
      <c r="E109" s="154" t="s">
        <v>156</v>
      </c>
      <c r="F109" s="154" t="s">
        <v>157</v>
      </c>
      <c r="G109" s="152"/>
      <c r="H109" s="152"/>
      <c r="I109" s="152"/>
      <c r="J109" s="155">
        <f>BK109</f>
        <v>0</v>
      </c>
      <c r="K109" s="152"/>
      <c r="L109" s="156"/>
      <c r="M109" s="157"/>
      <c r="N109" s="158"/>
      <c r="O109" s="140"/>
      <c r="P109" s="141">
        <f>SUM(P110:P112)</f>
        <v>0</v>
      </c>
      <c r="Q109" s="140"/>
      <c r="R109" s="141">
        <f>SUM(R110:R112)</f>
        <v>0</v>
      </c>
      <c r="S109" s="140"/>
      <c r="T109" s="142">
        <f>SUM(T110:T112)</f>
        <v>0</v>
      </c>
      <c r="AR109" s="143" t="s">
        <v>77</v>
      </c>
      <c r="AT109" s="144" t="s">
        <v>70</v>
      </c>
      <c r="AU109" s="144" t="s">
        <v>71</v>
      </c>
      <c r="AY109" s="143" t="s">
        <v>115</v>
      </c>
      <c r="BK109" s="145">
        <f>SUM(BK110:BK112)</f>
        <v>0</v>
      </c>
    </row>
    <row r="110" spans="1:65" s="21" customFormat="1" ht="16.5" customHeight="1" x14ac:dyDescent="0.2">
      <c r="A110" s="15"/>
      <c r="B110" s="16"/>
      <c r="C110" s="159" t="s">
        <v>134</v>
      </c>
      <c r="D110" s="159" t="s">
        <v>116</v>
      </c>
      <c r="E110" s="173" t="s">
        <v>252</v>
      </c>
      <c r="F110" s="161" t="s">
        <v>158</v>
      </c>
      <c r="G110" s="162" t="s">
        <v>159</v>
      </c>
      <c r="H110" s="163">
        <v>50</v>
      </c>
      <c r="I110" s="164"/>
      <c r="J110" s="164">
        <f>ROUND(I110*H110,2)</f>
        <v>0</v>
      </c>
      <c r="K110" s="161" t="s">
        <v>119</v>
      </c>
      <c r="L110" s="165"/>
      <c r="M110" s="166" t="s">
        <v>17</v>
      </c>
      <c r="N110" s="167" t="s">
        <v>42</v>
      </c>
      <c r="O110" s="146">
        <v>0</v>
      </c>
      <c r="P110" s="146">
        <f>O110*H110</f>
        <v>0</v>
      </c>
      <c r="Q110" s="146">
        <v>0</v>
      </c>
      <c r="R110" s="146">
        <f>Q110*H110</f>
        <v>0</v>
      </c>
      <c r="S110" s="146">
        <v>0</v>
      </c>
      <c r="T110" s="147">
        <f>S110*H110</f>
        <v>0</v>
      </c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R110" s="148" t="s">
        <v>120</v>
      </c>
      <c r="AT110" s="148" t="s">
        <v>116</v>
      </c>
      <c r="AU110" s="148" t="s">
        <v>77</v>
      </c>
      <c r="AY110" s="2" t="s">
        <v>115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2" t="s">
        <v>77</v>
      </c>
      <c r="BK110" s="149">
        <f>ROUND(I110*H110,2)</f>
        <v>0</v>
      </c>
      <c r="BL110" s="2" t="s">
        <v>121</v>
      </c>
      <c r="BM110" s="148" t="s">
        <v>160</v>
      </c>
    </row>
    <row r="111" spans="1:65" s="21" customFormat="1" ht="16.5" customHeight="1" x14ac:dyDescent="0.2">
      <c r="A111" s="15"/>
      <c r="B111" s="16"/>
      <c r="C111" s="159" t="s">
        <v>8</v>
      </c>
      <c r="D111" s="159" t="s">
        <v>116</v>
      </c>
      <c r="E111" s="173" t="s">
        <v>252</v>
      </c>
      <c r="F111" s="161" t="s">
        <v>161</v>
      </c>
      <c r="G111" s="162" t="s">
        <v>159</v>
      </c>
      <c r="H111" s="163">
        <v>5</v>
      </c>
      <c r="I111" s="164"/>
      <c r="J111" s="164">
        <f>ROUND(I111*H111,2)</f>
        <v>0</v>
      </c>
      <c r="K111" s="161" t="s">
        <v>119</v>
      </c>
      <c r="L111" s="165"/>
      <c r="M111" s="166" t="s">
        <v>17</v>
      </c>
      <c r="N111" s="167" t="s">
        <v>42</v>
      </c>
      <c r="O111" s="146">
        <v>0</v>
      </c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R111" s="148" t="s">
        <v>120</v>
      </c>
      <c r="AT111" s="148" t="s">
        <v>116</v>
      </c>
      <c r="AU111" s="148" t="s">
        <v>77</v>
      </c>
      <c r="AY111" s="2" t="s">
        <v>115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2" t="s">
        <v>77</v>
      </c>
      <c r="BK111" s="149">
        <f>ROUND(I111*H111,2)</f>
        <v>0</v>
      </c>
      <c r="BL111" s="2" t="s">
        <v>121</v>
      </c>
      <c r="BM111" s="148" t="s">
        <v>162</v>
      </c>
    </row>
    <row r="112" spans="1:65" s="21" customFormat="1" ht="16.5" customHeight="1" x14ac:dyDescent="0.2">
      <c r="A112" s="15"/>
      <c r="B112" s="16"/>
      <c r="C112" s="159" t="s">
        <v>137</v>
      </c>
      <c r="D112" s="159" t="s">
        <v>116</v>
      </c>
      <c r="E112" s="160"/>
      <c r="F112" s="161" t="s">
        <v>163</v>
      </c>
      <c r="G112" s="162" t="s">
        <v>164</v>
      </c>
      <c r="H112" s="163">
        <v>1</v>
      </c>
      <c r="I112" s="164"/>
      <c r="J112" s="164">
        <f>ROUND(I112*H112,2)</f>
        <v>0</v>
      </c>
      <c r="K112" s="161" t="s">
        <v>119</v>
      </c>
      <c r="L112" s="165"/>
      <c r="M112" s="166" t="s">
        <v>17</v>
      </c>
      <c r="N112" s="167" t="s">
        <v>42</v>
      </c>
      <c r="O112" s="146">
        <v>0</v>
      </c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R112" s="148" t="s">
        <v>120</v>
      </c>
      <c r="AT112" s="148" t="s">
        <v>116</v>
      </c>
      <c r="AU112" s="148" t="s">
        <v>77</v>
      </c>
      <c r="AY112" s="2" t="s">
        <v>115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2" t="s">
        <v>77</v>
      </c>
      <c r="BK112" s="149">
        <f>ROUND(I112*H112,2)</f>
        <v>0</v>
      </c>
      <c r="BL112" s="2" t="s">
        <v>121</v>
      </c>
      <c r="BM112" s="148" t="s">
        <v>165</v>
      </c>
    </row>
    <row r="113" spans="1:65" s="138" customFormat="1" ht="25.9" customHeight="1" x14ac:dyDescent="0.2">
      <c r="B113" s="139"/>
      <c r="C113" s="152"/>
      <c r="D113" s="153" t="s">
        <v>70</v>
      </c>
      <c r="E113" s="154" t="s">
        <v>166</v>
      </c>
      <c r="F113" s="154" t="s">
        <v>167</v>
      </c>
      <c r="G113" s="152"/>
      <c r="H113" s="152"/>
      <c r="I113" s="152"/>
      <c r="J113" s="155">
        <f>BK113</f>
        <v>0</v>
      </c>
      <c r="K113" s="152"/>
      <c r="L113" s="156"/>
      <c r="M113" s="157"/>
      <c r="N113" s="158"/>
      <c r="O113" s="140"/>
      <c r="P113" s="141">
        <f>P114</f>
        <v>0</v>
      </c>
      <c r="Q113" s="140"/>
      <c r="R113" s="141">
        <f>R114</f>
        <v>0</v>
      </c>
      <c r="S113" s="140"/>
      <c r="T113" s="142">
        <f>T114</f>
        <v>0</v>
      </c>
      <c r="AR113" s="143" t="s">
        <v>77</v>
      </c>
      <c r="AT113" s="144" t="s">
        <v>70</v>
      </c>
      <c r="AU113" s="144" t="s">
        <v>71</v>
      </c>
      <c r="AY113" s="143" t="s">
        <v>115</v>
      </c>
      <c r="BK113" s="145">
        <f>BK114</f>
        <v>0</v>
      </c>
    </row>
    <row r="114" spans="1:65" s="21" customFormat="1" ht="12" x14ac:dyDescent="0.2">
      <c r="A114" s="15"/>
      <c r="B114" s="16"/>
      <c r="C114" s="159" t="s">
        <v>168</v>
      </c>
      <c r="D114" s="159" t="s">
        <v>116</v>
      </c>
      <c r="E114" s="173" t="s">
        <v>252</v>
      </c>
      <c r="F114" s="174" t="s">
        <v>255</v>
      </c>
      <c r="G114" s="162" t="s">
        <v>122</v>
      </c>
      <c r="H114" s="163">
        <v>1</v>
      </c>
      <c r="I114" s="164"/>
      <c r="J114" s="164">
        <f>ROUND(I114*H114,2)</f>
        <v>0</v>
      </c>
      <c r="K114" s="161" t="s">
        <v>119</v>
      </c>
      <c r="L114" s="165"/>
      <c r="M114" s="166" t="s">
        <v>17</v>
      </c>
      <c r="N114" s="167" t="s">
        <v>42</v>
      </c>
      <c r="O114" s="146">
        <v>0</v>
      </c>
      <c r="P114" s="146">
        <f>O114*H114</f>
        <v>0</v>
      </c>
      <c r="Q114" s="146">
        <v>0</v>
      </c>
      <c r="R114" s="146">
        <f>Q114*H114</f>
        <v>0</v>
      </c>
      <c r="S114" s="146">
        <v>0</v>
      </c>
      <c r="T114" s="147">
        <f>S114*H114</f>
        <v>0</v>
      </c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R114" s="148" t="s">
        <v>120</v>
      </c>
      <c r="AT114" s="148" t="s">
        <v>116</v>
      </c>
      <c r="AU114" s="148" t="s">
        <v>77</v>
      </c>
      <c r="AY114" s="2" t="s">
        <v>115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2" t="s">
        <v>77</v>
      </c>
      <c r="BK114" s="149">
        <f>ROUND(I114*H114,2)</f>
        <v>0</v>
      </c>
      <c r="BL114" s="2" t="s">
        <v>121</v>
      </c>
      <c r="BM114" s="148" t="s">
        <v>169</v>
      </c>
    </row>
    <row r="115" spans="1:65" s="138" customFormat="1" ht="25.9" customHeight="1" x14ac:dyDescent="0.2">
      <c r="B115" s="139"/>
      <c r="C115" s="152"/>
      <c r="D115" s="153" t="s">
        <v>70</v>
      </c>
      <c r="E115" s="154" t="s">
        <v>170</v>
      </c>
      <c r="F115" s="154" t="s">
        <v>171</v>
      </c>
      <c r="G115" s="152"/>
      <c r="H115" s="152"/>
      <c r="I115" s="152"/>
      <c r="J115" s="155">
        <f>BK115</f>
        <v>0</v>
      </c>
      <c r="K115" s="152"/>
      <c r="L115" s="156"/>
      <c r="M115" s="157"/>
      <c r="N115" s="158"/>
      <c r="O115" s="140"/>
      <c r="P115" s="141">
        <f>SUM(P116:P121)</f>
        <v>0</v>
      </c>
      <c r="Q115" s="140"/>
      <c r="R115" s="141">
        <f>SUM(R116:R121)</f>
        <v>0</v>
      </c>
      <c r="S115" s="140"/>
      <c r="T115" s="142">
        <f>SUM(T116:T121)</f>
        <v>0</v>
      </c>
      <c r="AR115" s="143" t="s">
        <v>77</v>
      </c>
      <c r="AT115" s="144" t="s">
        <v>70</v>
      </c>
      <c r="AU115" s="144" t="s">
        <v>71</v>
      </c>
      <c r="AY115" s="143" t="s">
        <v>115</v>
      </c>
      <c r="BK115" s="145">
        <f>SUM(BK116:BK121)</f>
        <v>0</v>
      </c>
    </row>
    <row r="116" spans="1:65" s="21" customFormat="1" ht="12" x14ac:dyDescent="0.2">
      <c r="A116" s="15"/>
      <c r="B116" s="16"/>
      <c r="C116" s="159" t="s">
        <v>140</v>
      </c>
      <c r="D116" s="159" t="s">
        <v>116</v>
      </c>
      <c r="E116" s="173" t="s">
        <v>252</v>
      </c>
      <c r="F116" s="174" t="s">
        <v>256</v>
      </c>
      <c r="G116" s="162" t="s">
        <v>122</v>
      </c>
      <c r="H116" s="163">
        <v>1</v>
      </c>
      <c r="I116" s="164"/>
      <c r="J116" s="164">
        <f t="shared" ref="J116:J121" si="10">ROUND(I116*H116,2)</f>
        <v>0</v>
      </c>
      <c r="K116" s="161" t="s">
        <v>119</v>
      </c>
      <c r="L116" s="165"/>
      <c r="M116" s="166" t="s">
        <v>17</v>
      </c>
      <c r="N116" s="167" t="s">
        <v>42</v>
      </c>
      <c r="O116" s="146">
        <v>0</v>
      </c>
      <c r="P116" s="146">
        <f t="shared" ref="P116:P121" si="11">O116*H116</f>
        <v>0</v>
      </c>
      <c r="Q116" s="146">
        <v>0</v>
      </c>
      <c r="R116" s="146">
        <f t="shared" ref="R116:R121" si="12">Q116*H116</f>
        <v>0</v>
      </c>
      <c r="S116" s="146">
        <v>0</v>
      </c>
      <c r="T116" s="147">
        <f t="shared" ref="T116:T121" si="13">S116*H116</f>
        <v>0</v>
      </c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R116" s="148" t="s">
        <v>120</v>
      </c>
      <c r="AT116" s="148" t="s">
        <v>116</v>
      </c>
      <c r="AU116" s="148" t="s">
        <v>77</v>
      </c>
      <c r="AY116" s="2" t="s">
        <v>115</v>
      </c>
      <c r="BE116" s="149">
        <f t="shared" ref="BE116:BE121" si="14">IF(N116="základní",J116,0)</f>
        <v>0</v>
      </c>
      <c r="BF116" s="149">
        <f t="shared" ref="BF116:BF121" si="15">IF(N116="snížená",J116,0)</f>
        <v>0</v>
      </c>
      <c r="BG116" s="149">
        <f t="shared" ref="BG116:BG121" si="16">IF(N116="zákl. přenesená",J116,0)</f>
        <v>0</v>
      </c>
      <c r="BH116" s="149">
        <f t="shared" ref="BH116:BH121" si="17">IF(N116="sníž. přenesená",J116,0)</f>
        <v>0</v>
      </c>
      <c r="BI116" s="149">
        <f t="shared" ref="BI116:BI121" si="18">IF(N116="nulová",J116,0)</f>
        <v>0</v>
      </c>
      <c r="BJ116" s="2" t="s">
        <v>77</v>
      </c>
      <c r="BK116" s="149">
        <f t="shared" ref="BK116:BK121" si="19">ROUND(I116*H116,2)</f>
        <v>0</v>
      </c>
      <c r="BL116" s="2" t="s">
        <v>121</v>
      </c>
      <c r="BM116" s="148" t="s">
        <v>172</v>
      </c>
    </row>
    <row r="117" spans="1:65" s="21" customFormat="1" ht="24" x14ac:dyDescent="0.2">
      <c r="A117" s="15"/>
      <c r="B117" s="16"/>
      <c r="C117" s="159" t="s">
        <v>173</v>
      </c>
      <c r="D117" s="159" t="s">
        <v>116</v>
      </c>
      <c r="E117" s="173" t="s">
        <v>252</v>
      </c>
      <c r="F117" s="174" t="s">
        <v>257</v>
      </c>
      <c r="G117" s="162" t="s">
        <v>122</v>
      </c>
      <c r="H117" s="163">
        <v>1</v>
      </c>
      <c r="I117" s="164"/>
      <c r="J117" s="164">
        <f t="shared" si="10"/>
        <v>0</v>
      </c>
      <c r="K117" s="161" t="s">
        <v>119</v>
      </c>
      <c r="L117" s="165"/>
      <c r="M117" s="166" t="s">
        <v>17</v>
      </c>
      <c r="N117" s="167" t="s">
        <v>42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R117" s="148" t="s">
        <v>120</v>
      </c>
      <c r="AT117" s="148" t="s">
        <v>116</v>
      </c>
      <c r="AU117" s="148" t="s">
        <v>77</v>
      </c>
      <c r="AY117" s="2" t="s">
        <v>115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77</v>
      </c>
      <c r="BK117" s="149">
        <f t="shared" si="19"/>
        <v>0</v>
      </c>
      <c r="BL117" s="2" t="s">
        <v>121</v>
      </c>
      <c r="BM117" s="148" t="s">
        <v>174</v>
      </c>
    </row>
    <row r="118" spans="1:65" s="21" customFormat="1" ht="12" x14ac:dyDescent="0.2">
      <c r="A118" s="15"/>
      <c r="B118" s="16"/>
      <c r="C118" s="159" t="s">
        <v>142</v>
      </c>
      <c r="D118" s="159" t="s">
        <v>116</v>
      </c>
      <c r="E118" s="173" t="s">
        <v>252</v>
      </c>
      <c r="F118" s="174" t="s">
        <v>258</v>
      </c>
      <c r="G118" s="162" t="s">
        <v>122</v>
      </c>
      <c r="H118" s="163">
        <v>1</v>
      </c>
      <c r="I118" s="164"/>
      <c r="J118" s="164">
        <f t="shared" si="10"/>
        <v>0</v>
      </c>
      <c r="K118" s="161" t="s">
        <v>119</v>
      </c>
      <c r="L118" s="165"/>
      <c r="M118" s="166" t="s">
        <v>17</v>
      </c>
      <c r="N118" s="167" t="s">
        <v>42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R118" s="148" t="s">
        <v>120</v>
      </c>
      <c r="AT118" s="148" t="s">
        <v>116</v>
      </c>
      <c r="AU118" s="148" t="s">
        <v>77</v>
      </c>
      <c r="AY118" s="2" t="s">
        <v>115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77</v>
      </c>
      <c r="BK118" s="149">
        <f t="shared" si="19"/>
        <v>0</v>
      </c>
      <c r="BL118" s="2" t="s">
        <v>121</v>
      </c>
      <c r="BM118" s="148" t="s">
        <v>175</v>
      </c>
    </row>
    <row r="119" spans="1:65" s="21" customFormat="1" ht="24" x14ac:dyDescent="0.2">
      <c r="A119" s="15"/>
      <c r="B119" s="16"/>
      <c r="C119" s="159" t="s">
        <v>7</v>
      </c>
      <c r="D119" s="159" t="s">
        <v>116</v>
      </c>
      <c r="E119" s="173" t="s">
        <v>252</v>
      </c>
      <c r="F119" s="174" t="s">
        <v>259</v>
      </c>
      <c r="G119" s="162" t="s">
        <v>122</v>
      </c>
      <c r="H119" s="163">
        <v>1</v>
      </c>
      <c r="I119" s="164"/>
      <c r="J119" s="164">
        <f t="shared" si="10"/>
        <v>0</v>
      </c>
      <c r="K119" s="161" t="s">
        <v>119</v>
      </c>
      <c r="L119" s="165"/>
      <c r="M119" s="166" t="s">
        <v>17</v>
      </c>
      <c r="N119" s="167" t="s">
        <v>42</v>
      </c>
      <c r="O119" s="146">
        <v>0</v>
      </c>
      <c r="P119" s="146">
        <f t="shared" si="11"/>
        <v>0</v>
      </c>
      <c r="Q119" s="146">
        <v>0</v>
      </c>
      <c r="R119" s="146">
        <f t="shared" si="12"/>
        <v>0</v>
      </c>
      <c r="S119" s="146">
        <v>0</v>
      </c>
      <c r="T119" s="147">
        <f t="shared" si="13"/>
        <v>0</v>
      </c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R119" s="148" t="s">
        <v>120</v>
      </c>
      <c r="AT119" s="148" t="s">
        <v>116</v>
      </c>
      <c r="AU119" s="148" t="s">
        <v>77</v>
      </c>
      <c r="AY119" s="2" t="s">
        <v>115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2" t="s">
        <v>77</v>
      </c>
      <c r="BK119" s="149">
        <f t="shared" si="19"/>
        <v>0</v>
      </c>
      <c r="BL119" s="2" t="s">
        <v>121</v>
      </c>
      <c r="BM119" s="148" t="s">
        <v>176</v>
      </c>
    </row>
    <row r="120" spans="1:65" s="21" customFormat="1" ht="16.5" customHeight="1" x14ac:dyDescent="0.2">
      <c r="A120" s="15"/>
      <c r="B120" s="16"/>
      <c r="C120" s="159" t="s">
        <v>177</v>
      </c>
      <c r="D120" s="159" t="s">
        <v>116</v>
      </c>
      <c r="E120" s="173" t="s">
        <v>252</v>
      </c>
      <c r="F120" s="161" t="s">
        <v>178</v>
      </c>
      <c r="G120" s="162" t="s">
        <v>122</v>
      </c>
      <c r="H120" s="163">
        <v>1</v>
      </c>
      <c r="I120" s="164"/>
      <c r="J120" s="164">
        <f t="shared" si="10"/>
        <v>0</v>
      </c>
      <c r="K120" s="161" t="s">
        <v>119</v>
      </c>
      <c r="L120" s="165"/>
      <c r="M120" s="166" t="s">
        <v>17</v>
      </c>
      <c r="N120" s="167" t="s">
        <v>42</v>
      </c>
      <c r="O120" s="146">
        <v>0</v>
      </c>
      <c r="P120" s="146">
        <f t="shared" si="11"/>
        <v>0</v>
      </c>
      <c r="Q120" s="146">
        <v>0</v>
      </c>
      <c r="R120" s="146">
        <f t="shared" si="12"/>
        <v>0</v>
      </c>
      <c r="S120" s="146">
        <v>0</v>
      </c>
      <c r="T120" s="147">
        <f t="shared" si="13"/>
        <v>0</v>
      </c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R120" s="148" t="s">
        <v>120</v>
      </c>
      <c r="AT120" s="148" t="s">
        <v>116</v>
      </c>
      <c r="AU120" s="148" t="s">
        <v>77</v>
      </c>
      <c r="AY120" s="2" t="s">
        <v>115</v>
      </c>
      <c r="BE120" s="149">
        <f t="shared" si="14"/>
        <v>0</v>
      </c>
      <c r="BF120" s="149">
        <f t="shared" si="15"/>
        <v>0</v>
      </c>
      <c r="BG120" s="149">
        <f t="shared" si="16"/>
        <v>0</v>
      </c>
      <c r="BH120" s="149">
        <f t="shared" si="17"/>
        <v>0</v>
      </c>
      <c r="BI120" s="149">
        <f t="shared" si="18"/>
        <v>0</v>
      </c>
      <c r="BJ120" s="2" t="s">
        <v>77</v>
      </c>
      <c r="BK120" s="149">
        <f t="shared" si="19"/>
        <v>0</v>
      </c>
      <c r="BL120" s="2" t="s">
        <v>121</v>
      </c>
      <c r="BM120" s="148" t="s">
        <v>179</v>
      </c>
    </row>
    <row r="121" spans="1:65" s="21" customFormat="1" ht="16.5" customHeight="1" x14ac:dyDescent="0.2">
      <c r="A121" s="15"/>
      <c r="B121" s="16"/>
      <c r="C121" s="159" t="s">
        <v>180</v>
      </c>
      <c r="D121" s="159" t="s">
        <v>116</v>
      </c>
      <c r="E121" s="160"/>
      <c r="F121" s="161" t="s">
        <v>181</v>
      </c>
      <c r="G121" s="162" t="s">
        <v>164</v>
      </c>
      <c r="H121" s="163">
        <v>1</v>
      </c>
      <c r="I121" s="164"/>
      <c r="J121" s="164">
        <f t="shared" si="10"/>
        <v>0</v>
      </c>
      <c r="K121" s="161" t="s">
        <v>119</v>
      </c>
      <c r="L121" s="165"/>
      <c r="M121" s="166" t="s">
        <v>17</v>
      </c>
      <c r="N121" s="167" t="s">
        <v>42</v>
      </c>
      <c r="O121" s="146">
        <v>0</v>
      </c>
      <c r="P121" s="146">
        <f t="shared" si="11"/>
        <v>0</v>
      </c>
      <c r="Q121" s="146">
        <v>0</v>
      </c>
      <c r="R121" s="146">
        <f t="shared" si="12"/>
        <v>0</v>
      </c>
      <c r="S121" s="146">
        <v>0</v>
      </c>
      <c r="T121" s="147">
        <f t="shared" si="13"/>
        <v>0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R121" s="148" t="s">
        <v>120</v>
      </c>
      <c r="AT121" s="148" t="s">
        <v>116</v>
      </c>
      <c r="AU121" s="148" t="s">
        <v>77</v>
      </c>
      <c r="AY121" s="2" t="s">
        <v>115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2" t="s">
        <v>77</v>
      </c>
      <c r="BK121" s="149">
        <f t="shared" si="19"/>
        <v>0</v>
      </c>
      <c r="BL121" s="2" t="s">
        <v>121</v>
      </c>
      <c r="BM121" s="148" t="s">
        <v>182</v>
      </c>
    </row>
    <row r="122" spans="1:65" s="138" customFormat="1" ht="25.9" customHeight="1" x14ac:dyDescent="0.2">
      <c r="B122" s="139"/>
      <c r="C122" s="152"/>
      <c r="D122" s="153" t="s">
        <v>70</v>
      </c>
      <c r="E122" s="154" t="s">
        <v>183</v>
      </c>
      <c r="F122" s="154" t="s">
        <v>184</v>
      </c>
      <c r="G122" s="152"/>
      <c r="H122" s="152"/>
      <c r="I122" s="152"/>
      <c r="J122" s="155">
        <f>BK122</f>
        <v>0</v>
      </c>
      <c r="K122" s="152"/>
      <c r="L122" s="156"/>
      <c r="M122" s="157"/>
      <c r="N122" s="158"/>
      <c r="O122" s="140"/>
      <c r="P122" s="141">
        <f>P123</f>
        <v>0</v>
      </c>
      <c r="Q122" s="140"/>
      <c r="R122" s="141">
        <f>R123</f>
        <v>0</v>
      </c>
      <c r="S122" s="140"/>
      <c r="T122" s="142">
        <f>T123</f>
        <v>0</v>
      </c>
      <c r="AR122" s="143" t="s">
        <v>77</v>
      </c>
      <c r="AT122" s="144" t="s">
        <v>70</v>
      </c>
      <c r="AU122" s="144" t="s">
        <v>71</v>
      </c>
      <c r="AY122" s="143" t="s">
        <v>115</v>
      </c>
      <c r="BK122" s="145">
        <f>BK123</f>
        <v>0</v>
      </c>
    </row>
    <row r="123" spans="1:65" s="21" customFormat="1" ht="16.5" customHeight="1" x14ac:dyDescent="0.2">
      <c r="A123" s="15"/>
      <c r="B123" s="16"/>
      <c r="C123" s="159" t="s">
        <v>147</v>
      </c>
      <c r="D123" s="159" t="s">
        <v>116</v>
      </c>
      <c r="E123" s="160"/>
      <c r="F123" s="161" t="s">
        <v>185</v>
      </c>
      <c r="G123" s="162" t="s">
        <v>164</v>
      </c>
      <c r="H123" s="163">
        <v>1</v>
      </c>
      <c r="I123" s="164"/>
      <c r="J123" s="164">
        <f>ROUND(I123*H123,2)</f>
        <v>0</v>
      </c>
      <c r="K123" s="161" t="s">
        <v>119</v>
      </c>
      <c r="L123" s="165"/>
      <c r="M123" s="166" t="s">
        <v>17</v>
      </c>
      <c r="N123" s="167" t="s">
        <v>42</v>
      </c>
      <c r="O123" s="146">
        <v>0</v>
      </c>
      <c r="P123" s="146">
        <f>O123*H123</f>
        <v>0</v>
      </c>
      <c r="Q123" s="146">
        <v>0</v>
      </c>
      <c r="R123" s="146">
        <f>Q123*H123</f>
        <v>0</v>
      </c>
      <c r="S123" s="146">
        <v>0</v>
      </c>
      <c r="T123" s="147">
        <f>S123*H123</f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148" t="s">
        <v>120</v>
      </c>
      <c r="AT123" s="148" t="s">
        <v>116</v>
      </c>
      <c r="AU123" s="148" t="s">
        <v>77</v>
      </c>
      <c r="AY123" s="2" t="s">
        <v>115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2" t="s">
        <v>77</v>
      </c>
      <c r="BK123" s="149">
        <f>ROUND(I123*H123,2)</f>
        <v>0</v>
      </c>
      <c r="BL123" s="2" t="s">
        <v>121</v>
      </c>
      <c r="BM123" s="148" t="s">
        <v>186</v>
      </c>
    </row>
    <row r="124" spans="1:65" s="138" customFormat="1" ht="25.9" customHeight="1" x14ac:dyDescent="0.2">
      <c r="B124" s="139"/>
      <c r="C124" s="152"/>
      <c r="D124" s="153" t="s">
        <v>70</v>
      </c>
      <c r="E124" s="154" t="s">
        <v>187</v>
      </c>
      <c r="F124" s="154" t="s">
        <v>188</v>
      </c>
      <c r="G124" s="152"/>
      <c r="H124" s="152"/>
      <c r="I124" s="152"/>
      <c r="J124" s="155">
        <f>BK124</f>
        <v>0</v>
      </c>
      <c r="K124" s="152"/>
      <c r="L124" s="156"/>
      <c r="M124" s="157"/>
      <c r="N124" s="158"/>
      <c r="O124" s="140"/>
      <c r="P124" s="141">
        <f>SUM(P125:P132)</f>
        <v>0</v>
      </c>
      <c r="Q124" s="140"/>
      <c r="R124" s="141">
        <f>SUM(R125:R132)</f>
        <v>0</v>
      </c>
      <c r="S124" s="140"/>
      <c r="T124" s="142">
        <f>SUM(T125:T132)</f>
        <v>0</v>
      </c>
      <c r="AR124" s="143" t="s">
        <v>77</v>
      </c>
      <c r="AT124" s="144" t="s">
        <v>70</v>
      </c>
      <c r="AU124" s="144" t="s">
        <v>71</v>
      </c>
      <c r="AY124" s="143" t="s">
        <v>115</v>
      </c>
      <c r="BK124" s="145">
        <f>SUM(BK125:BK132)</f>
        <v>0</v>
      </c>
    </row>
    <row r="125" spans="1:65" s="21" customFormat="1" ht="16.5" customHeight="1" x14ac:dyDescent="0.2">
      <c r="A125" s="15"/>
      <c r="B125" s="16"/>
      <c r="C125" s="159" t="s">
        <v>189</v>
      </c>
      <c r="D125" s="159" t="s">
        <v>190</v>
      </c>
      <c r="E125" s="160"/>
      <c r="F125" s="161" t="s">
        <v>191</v>
      </c>
      <c r="G125" s="162" t="s">
        <v>159</v>
      </c>
      <c r="H125" s="163">
        <v>1220</v>
      </c>
      <c r="I125" s="164"/>
      <c r="J125" s="164">
        <f t="shared" ref="J125:J132" si="20">ROUND(I125*H125,2)</f>
        <v>0</v>
      </c>
      <c r="K125" s="161" t="s">
        <v>119</v>
      </c>
      <c r="L125" s="165"/>
      <c r="M125" s="166" t="s">
        <v>17</v>
      </c>
      <c r="N125" s="167" t="s">
        <v>42</v>
      </c>
      <c r="O125" s="146">
        <v>0</v>
      </c>
      <c r="P125" s="146">
        <f t="shared" ref="P125:P132" si="21">O125*H125</f>
        <v>0</v>
      </c>
      <c r="Q125" s="146">
        <v>0</v>
      </c>
      <c r="R125" s="146">
        <f t="shared" ref="R125:R132" si="22">Q125*H125</f>
        <v>0</v>
      </c>
      <c r="S125" s="146">
        <v>0</v>
      </c>
      <c r="T125" s="147">
        <f t="shared" ref="T125:T132" si="23">S125*H125</f>
        <v>0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R125" s="148" t="s">
        <v>121</v>
      </c>
      <c r="AT125" s="148" t="s">
        <v>190</v>
      </c>
      <c r="AU125" s="148" t="s">
        <v>77</v>
      </c>
      <c r="AY125" s="2" t="s">
        <v>115</v>
      </c>
      <c r="BE125" s="149">
        <f t="shared" ref="BE125:BE132" si="24">IF(N125="základní",J125,0)</f>
        <v>0</v>
      </c>
      <c r="BF125" s="149">
        <f t="shared" ref="BF125:BF132" si="25">IF(N125="snížená",J125,0)</f>
        <v>0</v>
      </c>
      <c r="BG125" s="149">
        <f t="shared" ref="BG125:BG132" si="26">IF(N125="zákl. přenesená",J125,0)</f>
        <v>0</v>
      </c>
      <c r="BH125" s="149">
        <f t="shared" ref="BH125:BH132" si="27">IF(N125="sníž. přenesená",J125,0)</f>
        <v>0</v>
      </c>
      <c r="BI125" s="149">
        <f t="shared" ref="BI125:BI132" si="28">IF(N125="nulová",J125,0)</f>
        <v>0</v>
      </c>
      <c r="BJ125" s="2" t="s">
        <v>77</v>
      </c>
      <c r="BK125" s="149">
        <f t="shared" ref="BK125:BK132" si="29">ROUND(I125*H125,2)</f>
        <v>0</v>
      </c>
      <c r="BL125" s="2" t="s">
        <v>121</v>
      </c>
      <c r="BM125" s="148" t="s">
        <v>192</v>
      </c>
    </row>
    <row r="126" spans="1:65" s="21" customFormat="1" ht="16.5" customHeight="1" x14ac:dyDescent="0.2">
      <c r="A126" s="15"/>
      <c r="B126" s="16"/>
      <c r="C126" s="159" t="s">
        <v>149</v>
      </c>
      <c r="D126" s="159" t="s">
        <v>190</v>
      </c>
      <c r="E126" s="160"/>
      <c r="F126" s="161" t="s">
        <v>193</v>
      </c>
      <c r="G126" s="162" t="s">
        <v>164</v>
      </c>
      <c r="H126" s="163">
        <v>1</v>
      </c>
      <c r="I126" s="164"/>
      <c r="J126" s="164">
        <f t="shared" si="20"/>
        <v>0</v>
      </c>
      <c r="K126" s="161" t="s">
        <v>119</v>
      </c>
      <c r="L126" s="165"/>
      <c r="M126" s="166" t="s">
        <v>17</v>
      </c>
      <c r="N126" s="167" t="s">
        <v>42</v>
      </c>
      <c r="O126" s="146">
        <v>0</v>
      </c>
      <c r="P126" s="146">
        <f t="shared" si="21"/>
        <v>0</v>
      </c>
      <c r="Q126" s="146">
        <v>0</v>
      </c>
      <c r="R126" s="146">
        <f t="shared" si="22"/>
        <v>0</v>
      </c>
      <c r="S126" s="146">
        <v>0</v>
      </c>
      <c r="T126" s="147">
        <f t="shared" si="23"/>
        <v>0</v>
      </c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R126" s="148" t="s">
        <v>121</v>
      </c>
      <c r="AT126" s="148" t="s">
        <v>190</v>
      </c>
      <c r="AU126" s="148" t="s">
        <v>77</v>
      </c>
      <c r="AY126" s="2" t="s">
        <v>115</v>
      </c>
      <c r="BE126" s="149">
        <f t="shared" si="24"/>
        <v>0</v>
      </c>
      <c r="BF126" s="149">
        <f t="shared" si="25"/>
        <v>0</v>
      </c>
      <c r="BG126" s="149">
        <f t="shared" si="26"/>
        <v>0</v>
      </c>
      <c r="BH126" s="149">
        <f t="shared" si="27"/>
        <v>0</v>
      </c>
      <c r="BI126" s="149">
        <f t="shared" si="28"/>
        <v>0</v>
      </c>
      <c r="BJ126" s="2" t="s">
        <v>77</v>
      </c>
      <c r="BK126" s="149">
        <f t="shared" si="29"/>
        <v>0</v>
      </c>
      <c r="BL126" s="2" t="s">
        <v>121</v>
      </c>
      <c r="BM126" s="148" t="s">
        <v>194</v>
      </c>
    </row>
    <row r="127" spans="1:65" s="21" customFormat="1" ht="16.5" customHeight="1" x14ac:dyDescent="0.2">
      <c r="A127" s="15"/>
      <c r="B127" s="16"/>
      <c r="C127" s="159" t="s">
        <v>195</v>
      </c>
      <c r="D127" s="159" t="s">
        <v>190</v>
      </c>
      <c r="E127" s="160"/>
      <c r="F127" s="161" t="s">
        <v>196</v>
      </c>
      <c r="G127" s="162" t="s">
        <v>164</v>
      </c>
      <c r="H127" s="163">
        <v>1</v>
      </c>
      <c r="I127" s="164"/>
      <c r="J127" s="164">
        <f t="shared" si="20"/>
        <v>0</v>
      </c>
      <c r="K127" s="161" t="s">
        <v>119</v>
      </c>
      <c r="L127" s="165"/>
      <c r="M127" s="166" t="s">
        <v>17</v>
      </c>
      <c r="N127" s="167" t="s">
        <v>42</v>
      </c>
      <c r="O127" s="146">
        <v>0</v>
      </c>
      <c r="P127" s="146">
        <f t="shared" si="21"/>
        <v>0</v>
      </c>
      <c r="Q127" s="146">
        <v>0</v>
      </c>
      <c r="R127" s="146">
        <f t="shared" si="22"/>
        <v>0</v>
      </c>
      <c r="S127" s="146">
        <v>0</v>
      </c>
      <c r="T127" s="147">
        <f t="shared" si="23"/>
        <v>0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R127" s="148" t="s">
        <v>121</v>
      </c>
      <c r="AT127" s="148" t="s">
        <v>190</v>
      </c>
      <c r="AU127" s="148" t="s">
        <v>77</v>
      </c>
      <c r="AY127" s="2" t="s">
        <v>115</v>
      </c>
      <c r="BE127" s="149">
        <f t="shared" si="24"/>
        <v>0</v>
      </c>
      <c r="BF127" s="149">
        <f t="shared" si="25"/>
        <v>0</v>
      </c>
      <c r="BG127" s="149">
        <f t="shared" si="26"/>
        <v>0</v>
      </c>
      <c r="BH127" s="149">
        <f t="shared" si="27"/>
        <v>0</v>
      </c>
      <c r="BI127" s="149">
        <f t="shared" si="28"/>
        <v>0</v>
      </c>
      <c r="BJ127" s="2" t="s">
        <v>77</v>
      </c>
      <c r="BK127" s="149">
        <f t="shared" si="29"/>
        <v>0</v>
      </c>
      <c r="BL127" s="2" t="s">
        <v>121</v>
      </c>
      <c r="BM127" s="148" t="s">
        <v>197</v>
      </c>
    </row>
    <row r="128" spans="1:65" s="21" customFormat="1" ht="16.5" customHeight="1" x14ac:dyDescent="0.2">
      <c r="A128" s="15"/>
      <c r="B128" s="16"/>
      <c r="C128" s="159" t="s">
        <v>198</v>
      </c>
      <c r="D128" s="159" t="s">
        <v>190</v>
      </c>
      <c r="E128" s="160"/>
      <c r="F128" s="161" t="s">
        <v>199</v>
      </c>
      <c r="G128" s="162" t="s">
        <v>164</v>
      </c>
      <c r="H128" s="163">
        <v>1</v>
      </c>
      <c r="I128" s="164"/>
      <c r="J128" s="164">
        <f t="shared" si="20"/>
        <v>0</v>
      </c>
      <c r="K128" s="161" t="s">
        <v>119</v>
      </c>
      <c r="L128" s="165"/>
      <c r="M128" s="166" t="s">
        <v>17</v>
      </c>
      <c r="N128" s="167" t="s">
        <v>42</v>
      </c>
      <c r="O128" s="146">
        <v>0</v>
      </c>
      <c r="P128" s="146">
        <f t="shared" si="21"/>
        <v>0</v>
      </c>
      <c r="Q128" s="146">
        <v>0</v>
      </c>
      <c r="R128" s="146">
        <f t="shared" si="22"/>
        <v>0</v>
      </c>
      <c r="S128" s="146">
        <v>0</v>
      </c>
      <c r="T128" s="147">
        <f t="shared" si="23"/>
        <v>0</v>
      </c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R128" s="148" t="s">
        <v>121</v>
      </c>
      <c r="AT128" s="148" t="s">
        <v>190</v>
      </c>
      <c r="AU128" s="148" t="s">
        <v>77</v>
      </c>
      <c r="AY128" s="2" t="s">
        <v>115</v>
      </c>
      <c r="BE128" s="149">
        <f t="shared" si="24"/>
        <v>0</v>
      </c>
      <c r="BF128" s="149">
        <f t="shared" si="25"/>
        <v>0</v>
      </c>
      <c r="BG128" s="149">
        <f t="shared" si="26"/>
        <v>0</v>
      </c>
      <c r="BH128" s="149">
        <f t="shared" si="27"/>
        <v>0</v>
      </c>
      <c r="BI128" s="149">
        <f t="shared" si="28"/>
        <v>0</v>
      </c>
      <c r="BJ128" s="2" t="s">
        <v>77</v>
      </c>
      <c r="BK128" s="149">
        <f t="shared" si="29"/>
        <v>0</v>
      </c>
      <c r="BL128" s="2" t="s">
        <v>121</v>
      </c>
      <c r="BM128" s="148" t="s">
        <v>200</v>
      </c>
    </row>
    <row r="129" spans="1:65" s="21" customFormat="1" ht="16.5" customHeight="1" x14ac:dyDescent="0.2">
      <c r="A129" s="15"/>
      <c r="B129" s="16"/>
      <c r="C129" s="159" t="s">
        <v>201</v>
      </c>
      <c r="D129" s="159" t="s">
        <v>190</v>
      </c>
      <c r="E129" s="160"/>
      <c r="F129" s="161" t="s">
        <v>202</v>
      </c>
      <c r="G129" s="162" t="s">
        <v>164</v>
      </c>
      <c r="H129" s="163">
        <v>1</v>
      </c>
      <c r="I129" s="164"/>
      <c r="J129" s="164">
        <f t="shared" si="20"/>
        <v>0</v>
      </c>
      <c r="K129" s="161" t="s">
        <v>119</v>
      </c>
      <c r="L129" s="165"/>
      <c r="M129" s="166" t="s">
        <v>17</v>
      </c>
      <c r="N129" s="167" t="s">
        <v>42</v>
      </c>
      <c r="O129" s="146">
        <v>0</v>
      </c>
      <c r="P129" s="146">
        <f t="shared" si="21"/>
        <v>0</v>
      </c>
      <c r="Q129" s="146">
        <v>0</v>
      </c>
      <c r="R129" s="146">
        <f t="shared" si="22"/>
        <v>0</v>
      </c>
      <c r="S129" s="146">
        <v>0</v>
      </c>
      <c r="T129" s="147">
        <f t="shared" si="23"/>
        <v>0</v>
      </c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R129" s="148" t="s">
        <v>121</v>
      </c>
      <c r="AT129" s="148" t="s">
        <v>190</v>
      </c>
      <c r="AU129" s="148" t="s">
        <v>77</v>
      </c>
      <c r="AY129" s="2" t="s">
        <v>115</v>
      </c>
      <c r="BE129" s="149">
        <f t="shared" si="24"/>
        <v>0</v>
      </c>
      <c r="BF129" s="149">
        <f t="shared" si="25"/>
        <v>0</v>
      </c>
      <c r="BG129" s="149">
        <f t="shared" si="26"/>
        <v>0</v>
      </c>
      <c r="BH129" s="149">
        <f t="shared" si="27"/>
        <v>0</v>
      </c>
      <c r="BI129" s="149">
        <f t="shared" si="28"/>
        <v>0</v>
      </c>
      <c r="BJ129" s="2" t="s">
        <v>77</v>
      </c>
      <c r="BK129" s="149">
        <f t="shared" si="29"/>
        <v>0</v>
      </c>
      <c r="BL129" s="2" t="s">
        <v>121</v>
      </c>
      <c r="BM129" s="148" t="s">
        <v>203</v>
      </c>
    </row>
    <row r="130" spans="1:65" s="21" customFormat="1" ht="16.5" customHeight="1" x14ac:dyDescent="0.2">
      <c r="A130" s="15"/>
      <c r="B130" s="16"/>
      <c r="C130" s="159" t="s">
        <v>204</v>
      </c>
      <c r="D130" s="159" t="s">
        <v>190</v>
      </c>
      <c r="E130" s="160"/>
      <c r="F130" s="161" t="s">
        <v>205</v>
      </c>
      <c r="G130" s="162" t="s">
        <v>122</v>
      </c>
      <c r="H130" s="163">
        <v>1</v>
      </c>
      <c r="I130" s="164"/>
      <c r="J130" s="164">
        <f t="shared" si="20"/>
        <v>0</v>
      </c>
      <c r="K130" s="161" t="s">
        <v>119</v>
      </c>
      <c r="L130" s="165"/>
      <c r="M130" s="166" t="s">
        <v>17</v>
      </c>
      <c r="N130" s="167" t="s">
        <v>42</v>
      </c>
      <c r="O130" s="146">
        <v>0</v>
      </c>
      <c r="P130" s="146">
        <f t="shared" si="21"/>
        <v>0</v>
      </c>
      <c r="Q130" s="146">
        <v>0</v>
      </c>
      <c r="R130" s="146">
        <f t="shared" si="22"/>
        <v>0</v>
      </c>
      <c r="S130" s="146">
        <v>0</v>
      </c>
      <c r="T130" s="147">
        <f t="shared" si="23"/>
        <v>0</v>
      </c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R130" s="148" t="s">
        <v>121</v>
      </c>
      <c r="AT130" s="148" t="s">
        <v>190</v>
      </c>
      <c r="AU130" s="148" t="s">
        <v>77</v>
      </c>
      <c r="AY130" s="2" t="s">
        <v>115</v>
      </c>
      <c r="BE130" s="149">
        <f t="shared" si="24"/>
        <v>0</v>
      </c>
      <c r="BF130" s="149">
        <f t="shared" si="25"/>
        <v>0</v>
      </c>
      <c r="BG130" s="149">
        <f t="shared" si="26"/>
        <v>0</v>
      </c>
      <c r="BH130" s="149">
        <f t="shared" si="27"/>
        <v>0</v>
      </c>
      <c r="BI130" s="149">
        <f t="shared" si="28"/>
        <v>0</v>
      </c>
      <c r="BJ130" s="2" t="s">
        <v>77</v>
      </c>
      <c r="BK130" s="149">
        <f t="shared" si="29"/>
        <v>0</v>
      </c>
      <c r="BL130" s="2" t="s">
        <v>121</v>
      </c>
      <c r="BM130" s="148" t="s">
        <v>206</v>
      </c>
    </row>
    <row r="131" spans="1:65" s="21" customFormat="1" ht="16.5" customHeight="1" x14ac:dyDescent="0.2">
      <c r="A131" s="15"/>
      <c r="B131" s="16"/>
      <c r="C131" s="159" t="s">
        <v>207</v>
      </c>
      <c r="D131" s="159" t="s">
        <v>190</v>
      </c>
      <c r="E131" s="160"/>
      <c r="F131" s="161" t="s">
        <v>208</v>
      </c>
      <c r="G131" s="162" t="s">
        <v>122</v>
      </c>
      <c r="H131" s="163">
        <v>30</v>
      </c>
      <c r="I131" s="164"/>
      <c r="J131" s="164">
        <f t="shared" si="20"/>
        <v>0</v>
      </c>
      <c r="K131" s="161" t="s">
        <v>119</v>
      </c>
      <c r="L131" s="165"/>
      <c r="M131" s="166" t="s">
        <v>17</v>
      </c>
      <c r="N131" s="167" t="s">
        <v>42</v>
      </c>
      <c r="O131" s="146">
        <v>0</v>
      </c>
      <c r="P131" s="146">
        <f t="shared" si="21"/>
        <v>0</v>
      </c>
      <c r="Q131" s="146">
        <v>0</v>
      </c>
      <c r="R131" s="146">
        <f t="shared" si="22"/>
        <v>0</v>
      </c>
      <c r="S131" s="146">
        <v>0</v>
      </c>
      <c r="T131" s="147">
        <f t="shared" si="23"/>
        <v>0</v>
      </c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R131" s="148" t="s">
        <v>121</v>
      </c>
      <c r="AT131" s="148" t="s">
        <v>190</v>
      </c>
      <c r="AU131" s="148" t="s">
        <v>77</v>
      </c>
      <c r="AY131" s="2" t="s">
        <v>115</v>
      </c>
      <c r="BE131" s="149">
        <f t="shared" si="24"/>
        <v>0</v>
      </c>
      <c r="BF131" s="149">
        <f t="shared" si="25"/>
        <v>0</v>
      </c>
      <c r="BG131" s="149">
        <f t="shared" si="26"/>
        <v>0</v>
      </c>
      <c r="BH131" s="149">
        <f t="shared" si="27"/>
        <v>0</v>
      </c>
      <c r="BI131" s="149">
        <f t="shared" si="28"/>
        <v>0</v>
      </c>
      <c r="BJ131" s="2" t="s">
        <v>77</v>
      </c>
      <c r="BK131" s="149">
        <f t="shared" si="29"/>
        <v>0</v>
      </c>
      <c r="BL131" s="2" t="s">
        <v>121</v>
      </c>
      <c r="BM131" s="148" t="s">
        <v>209</v>
      </c>
    </row>
    <row r="132" spans="1:65" s="21" customFormat="1" ht="16.5" customHeight="1" x14ac:dyDescent="0.2">
      <c r="A132" s="15"/>
      <c r="B132" s="16"/>
      <c r="C132" s="159" t="s">
        <v>210</v>
      </c>
      <c r="D132" s="159" t="s">
        <v>190</v>
      </c>
      <c r="E132" s="160"/>
      <c r="F132" s="161" t="s">
        <v>211</v>
      </c>
      <c r="G132" s="162" t="s">
        <v>122</v>
      </c>
      <c r="H132" s="163">
        <v>13</v>
      </c>
      <c r="I132" s="164"/>
      <c r="J132" s="164">
        <f t="shared" si="20"/>
        <v>0</v>
      </c>
      <c r="K132" s="161" t="s">
        <v>119</v>
      </c>
      <c r="L132" s="165"/>
      <c r="M132" s="166" t="s">
        <v>17</v>
      </c>
      <c r="N132" s="167" t="s">
        <v>42</v>
      </c>
      <c r="O132" s="146">
        <v>0</v>
      </c>
      <c r="P132" s="146">
        <f t="shared" si="21"/>
        <v>0</v>
      </c>
      <c r="Q132" s="146">
        <v>0</v>
      </c>
      <c r="R132" s="146">
        <f t="shared" si="22"/>
        <v>0</v>
      </c>
      <c r="S132" s="146">
        <v>0</v>
      </c>
      <c r="T132" s="147">
        <f t="shared" si="23"/>
        <v>0</v>
      </c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48" t="s">
        <v>121</v>
      </c>
      <c r="AT132" s="148" t="s">
        <v>190</v>
      </c>
      <c r="AU132" s="148" t="s">
        <v>77</v>
      </c>
      <c r="AY132" s="2" t="s">
        <v>115</v>
      </c>
      <c r="BE132" s="149">
        <f t="shared" si="24"/>
        <v>0</v>
      </c>
      <c r="BF132" s="149">
        <f t="shared" si="25"/>
        <v>0</v>
      </c>
      <c r="BG132" s="149">
        <f t="shared" si="26"/>
        <v>0</v>
      </c>
      <c r="BH132" s="149">
        <f t="shared" si="27"/>
        <v>0</v>
      </c>
      <c r="BI132" s="149">
        <f t="shared" si="28"/>
        <v>0</v>
      </c>
      <c r="BJ132" s="2" t="s">
        <v>77</v>
      </c>
      <c r="BK132" s="149">
        <f t="shared" si="29"/>
        <v>0</v>
      </c>
      <c r="BL132" s="2" t="s">
        <v>121</v>
      </c>
      <c r="BM132" s="148" t="s">
        <v>212</v>
      </c>
    </row>
    <row r="133" spans="1:65" s="138" customFormat="1" ht="25.9" customHeight="1" x14ac:dyDescent="0.2">
      <c r="B133" s="139"/>
      <c r="C133" s="152"/>
      <c r="D133" s="153" t="s">
        <v>70</v>
      </c>
      <c r="E133" s="154" t="s">
        <v>213</v>
      </c>
      <c r="F133" s="154" t="s">
        <v>214</v>
      </c>
      <c r="G133" s="152"/>
      <c r="H133" s="152"/>
      <c r="I133" s="152"/>
      <c r="J133" s="155">
        <f>BK133</f>
        <v>0</v>
      </c>
      <c r="K133" s="152"/>
      <c r="L133" s="156"/>
      <c r="M133" s="157"/>
      <c r="N133" s="158"/>
      <c r="O133" s="140"/>
      <c r="P133" s="141">
        <f>SUM(P134:P135)</f>
        <v>0</v>
      </c>
      <c r="Q133" s="140"/>
      <c r="R133" s="141">
        <f>SUM(R134:R135)</f>
        <v>0</v>
      </c>
      <c r="S133" s="140"/>
      <c r="T133" s="142">
        <f>SUM(T134:T135)</f>
        <v>0</v>
      </c>
      <c r="AR133" s="143" t="s">
        <v>77</v>
      </c>
      <c r="AT133" s="144" t="s">
        <v>70</v>
      </c>
      <c r="AU133" s="144" t="s">
        <v>71</v>
      </c>
      <c r="AY133" s="143" t="s">
        <v>115</v>
      </c>
      <c r="BK133" s="145">
        <f>SUM(BK134:BK135)</f>
        <v>0</v>
      </c>
    </row>
    <row r="134" spans="1:65" s="21" customFormat="1" ht="16.5" customHeight="1" x14ac:dyDescent="0.2">
      <c r="A134" s="15"/>
      <c r="B134" s="16"/>
      <c r="C134" s="159" t="s">
        <v>215</v>
      </c>
      <c r="D134" s="159" t="s">
        <v>190</v>
      </c>
      <c r="E134" s="160"/>
      <c r="F134" s="161" t="s">
        <v>216</v>
      </c>
      <c r="G134" s="162" t="s">
        <v>164</v>
      </c>
      <c r="H134" s="163">
        <v>2</v>
      </c>
      <c r="I134" s="164"/>
      <c r="J134" s="164">
        <f>ROUND(I134*H134,2)</f>
        <v>0</v>
      </c>
      <c r="K134" s="161" t="s">
        <v>119</v>
      </c>
      <c r="L134" s="165"/>
      <c r="M134" s="166" t="s">
        <v>17</v>
      </c>
      <c r="N134" s="167" t="s">
        <v>42</v>
      </c>
      <c r="O134" s="146">
        <v>0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48" t="s">
        <v>121</v>
      </c>
      <c r="AT134" s="148" t="s">
        <v>190</v>
      </c>
      <c r="AU134" s="148" t="s">
        <v>77</v>
      </c>
      <c r="AY134" s="2" t="s">
        <v>115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2" t="s">
        <v>77</v>
      </c>
      <c r="BK134" s="149">
        <f>ROUND(I134*H134,2)</f>
        <v>0</v>
      </c>
      <c r="BL134" s="2" t="s">
        <v>121</v>
      </c>
      <c r="BM134" s="148" t="s">
        <v>217</v>
      </c>
    </row>
    <row r="135" spans="1:65" s="21" customFormat="1" ht="16.5" customHeight="1" x14ac:dyDescent="0.2">
      <c r="A135" s="15"/>
      <c r="B135" s="16"/>
      <c r="C135" s="159" t="s">
        <v>218</v>
      </c>
      <c r="D135" s="159" t="s">
        <v>190</v>
      </c>
      <c r="E135" s="160"/>
      <c r="F135" s="161" t="s">
        <v>219</v>
      </c>
      <c r="G135" s="162" t="s">
        <v>164</v>
      </c>
      <c r="H135" s="163">
        <v>1</v>
      </c>
      <c r="I135" s="164"/>
      <c r="J135" s="164">
        <f>ROUND(I135*H135,2)</f>
        <v>0</v>
      </c>
      <c r="K135" s="161" t="s">
        <v>119</v>
      </c>
      <c r="L135" s="165"/>
      <c r="M135" s="166" t="s">
        <v>17</v>
      </c>
      <c r="N135" s="167" t="s">
        <v>42</v>
      </c>
      <c r="O135" s="146">
        <v>0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R135" s="148" t="s">
        <v>121</v>
      </c>
      <c r="AT135" s="148" t="s">
        <v>190</v>
      </c>
      <c r="AU135" s="148" t="s">
        <v>77</v>
      </c>
      <c r="AY135" s="2" t="s">
        <v>115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2" t="s">
        <v>77</v>
      </c>
      <c r="BK135" s="149">
        <f>ROUND(I135*H135,2)</f>
        <v>0</v>
      </c>
      <c r="BL135" s="2" t="s">
        <v>121</v>
      </c>
      <c r="BM135" s="148" t="s">
        <v>220</v>
      </c>
    </row>
    <row r="136" spans="1:65" s="138" customFormat="1" ht="25.9" customHeight="1" x14ac:dyDescent="0.2">
      <c r="B136" s="139"/>
      <c r="C136" s="152"/>
      <c r="D136" s="153" t="s">
        <v>70</v>
      </c>
      <c r="E136" s="154" t="s">
        <v>221</v>
      </c>
      <c r="F136" s="154" t="s">
        <v>222</v>
      </c>
      <c r="G136" s="152"/>
      <c r="H136" s="152"/>
      <c r="I136" s="152"/>
      <c r="J136" s="155">
        <f>BK136</f>
        <v>0</v>
      </c>
      <c r="K136" s="152"/>
      <c r="L136" s="156"/>
      <c r="M136" s="157"/>
      <c r="N136" s="158"/>
      <c r="O136" s="140"/>
      <c r="P136" s="141">
        <f>SUM(P137:P139)</f>
        <v>0</v>
      </c>
      <c r="Q136" s="140"/>
      <c r="R136" s="141">
        <f>SUM(R137:R139)</f>
        <v>0</v>
      </c>
      <c r="S136" s="140"/>
      <c r="T136" s="142">
        <f>SUM(T137:T139)</f>
        <v>0</v>
      </c>
      <c r="AR136" s="143" t="s">
        <v>77</v>
      </c>
      <c r="AT136" s="144" t="s">
        <v>70</v>
      </c>
      <c r="AU136" s="144" t="s">
        <v>71</v>
      </c>
      <c r="AY136" s="143" t="s">
        <v>115</v>
      </c>
      <c r="BK136" s="145">
        <f>SUM(BK137:BK139)</f>
        <v>0</v>
      </c>
    </row>
    <row r="137" spans="1:65" s="21" customFormat="1" ht="16.5" customHeight="1" x14ac:dyDescent="0.2">
      <c r="A137" s="15"/>
      <c r="B137" s="16"/>
      <c r="C137" s="159" t="s">
        <v>223</v>
      </c>
      <c r="D137" s="159" t="s">
        <v>190</v>
      </c>
      <c r="E137" s="160"/>
      <c r="F137" s="161" t="s">
        <v>208</v>
      </c>
      <c r="G137" s="162" t="s">
        <v>122</v>
      </c>
      <c r="H137" s="163">
        <v>6</v>
      </c>
      <c r="I137" s="164"/>
      <c r="J137" s="164">
        <f>ROUND(I137*H137,2)</f>
        <v>0</v>
      </c>
      <c r="K137" s="161" t="s">
        <v>119</v>
      </c>
      <c r="L137" s="165"/>
      <c r="M137" s="166" t="s">
        <v>17</v>
      </c>
      <c r="N137" s="167" t="s">
        <v>42</v>
      </c>
      <c r="O137" s="146">
        <v>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R137" s="148" t="s">
        <v>121</v>
      </c>
      <c r="AT137" s="148" t="s">
        <v>190</v>
      </c>
      <c r="AU137" s="148" t="s">
        <v>77</v>
      </c>
      <c r="AY137" s="2" t="s">
        <v>115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2" t="s">
        <v>77</v>
      </c>
      <c r="BK137" s="149">
        <f>ROUND(I137*H137,2)</f>
        <v>0</v>
      </c>
      <c r="BL137" s="2" t="s">
        <v>121</v>
      </c>
      <c r="BM137" s="148" t="s">
        <v>224</v>
      </c>
    </row>
    <row r="138" spans="1:65" s="21" customFormat="1" ht="16.5" customHeight="1" x14ac:dyDescent="0.2">
      <c r="A138" s="15"/>
      <c r="B138" s="16"/>
      <c r="C138" s="159" t="s">
        <v>225</v>
      </c>
      <c r="D138" s="159" t="s">
        <v>190</v>
      </c>
      <c r="E138" s="160"/>
      <c r="F138" s="161" t="s">
        <v>226</v>
      </c>
      <c r="G138" s="162" t="s">
        <v>227</v>
      </c>
      <c r="H138" s="163">
        <v>6</v>
      </c>
      <c r="I138" s="164"/>
      <c r="J138" s="164">
        <f>ROUND(I138*H138,2)</f>
        <v>0</v>
      </c>
      <c r="K138" s="161" t="s">
        <v>119</v>
      </c>
      <c r="L138" s="165"/>
      <c r="M138" s="166" t="s">
        <v>17</v>
      </c>
      <c r="N138" s="167" t="s">
        <v>42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R138" s="148" t="s">
        <v>121</v>
      </c>
      <c r="AT138" s="148" t="s">
        <v>190</v>
      </c>
      <c r="AU138" s="148" t="s">
        <v>77</v>
      </c>
      <c r="AY138" s="2" t="s">
        <v>115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2" t="s">
        <v>77</v>
      </c>
      <c r="BK138" s="149">
        <f>ROUND(I138*H138,2)</f>
        <v>0</v>
      </c>
      <c r="BL138" s="2" t="s">
        <v>121</v>
      </c>
      <c r="BM138" s="148" t="s">
        <v>228</v>
      </c>
    </row>
    <row r="139" spans="1:65" s="21" customFormat="1" ht="16.5" customHeight="1" x14ac:dyDescent="0.2">
      <c r="A139" s="15"/>
      <c r="B139" s="16"/>
      <c r="C139" s="159" t="s">
        <v>229</v>
      </c>
      <c r="D139" s="159" t="s">
        <v>190</v>
      </c>
      <c r="E139" s="160"/>
      <c r="F139" s="161" t="s">
        <v>230</v>
      </c>
      <c r="G139" s="162" t="s">
        <v>164</v>
      </c>
      <c r="H139" s="163">
        <v>1</v>
      </c>
      <c r="I139" s="164"/>
      <c r="J139" s="164">
        <f>ROUND(I139*H139,2)</f>
        <v>0</v>
      </c>
      <c r="K139" s="161" t="s">
        <v>119</v>
      </c>
      <c r="L139" s="165"/>
      <c r="M139" s="166" t="s">
        <v>17</v>
      </c>
      <c r="N139" s="167" t="s">
        <v>42</v>
      </c>
      <c r="O139" s="146">
        <v>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R139" s="148" t="s">
        <v>121</v>
      </c>
      <c r="AT139" s="148" t="s">
        <v>190</v>
      </c>
      <c r="AU139" s="148" t="s">
        <v>77</v>
      </c>
      <c r="AY139" s="2" t="s">
        <v>115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2" t="s">
        <v>77</v>
      </c>
      <c r="BK139" s="149">
        <f>ROUND(I139*H139,2)</f>
        <v>0</v>
      </c>
      <c r="BL139" s="2" t="s">
        <v>121</v>
      </c>
      <c r="BM139" s="148" t="s">
        <v>231</v>
      </c>
    </row>
    <row r="140" spans="1:65" s="138" customFormat="1" ht="25.9" customHeight="1" x14ac:dyDescent="0.2">
      <c r="B140" s="139"/>
      <c r="C140" s="152"/>
      <c r="D140" s="153" t="s">
        <v>70</v>
      </c>
      <c r="E140" s="154" t="s">
        <v>183</v>
      </c>
      <c r="F140" s="154" t="s">
        <v>184</v>
      </c>
      <c r="G140" s="152"/>
      <c r="H140" s="152"/>
      <c r="I140" s="152"/>
      <c r="J140" s="155">
        <f>BK140</f>
        <v>0</v>
      </c>
      <c r="K140" s="152"/>
      <c r="L140" s="156"/>
      <c r="M140" s="157"/>
      <c r="N140" s="158"/>
      <c r="O140" s="140"/>
      <c r="P140" s="141">
        <f>SUM(P141:P147)</f>
        <v>0</v>
      </c>
      <c r="Q140" s="140"/>
      <c r="R140" s="141">
        <f>SUM(R141:R147)</f>
        <v>0</v>
      </c>
      <c r="S140" s="140"/>
      <c r="T140" s="142">
        <f>SUM(T141:T147)</f>
        <v>0</v>
      </c>
      <c r="AR140" s="143" t="s">
        <v>77</v>
      </c>
      <c r="AT140" s="144" t="s">
        <v>70</v>
      </c>
      <c r="AU140" s="144" t="s">
        <v>71</v>
      </c>
      <c r="AY140" s="143" t="s">
        <v>115</v>
      </c>
      <c r="BK140" s="145">
        <f>SUM(BK141:BK147)</f>
        <v>0</v>
      </c>
    </row>
    <row r="141" spans="1:65" s="21" customFormat="1" ht="16.5" customHeight="1" x14ac:dyDescent="0.2">
      <c r="A141" s="15"/>
      <c r="B141" s="16"/>
      <c r="C141" s="159" t="s">
        <v>232</v>
      </c>
      <c r="D141" s="159" t="s">
        <v>190</v>
      </c>
      <c r="E141" s="160"/>
      <c r="F141" s="161" t="s">
        <v>233</v>
      </c>
      <c r="G141" s="162" t="s">
        <v>164</v>
      </c>
      <c r="H141" s="163">
        <v>1</v>
      </c>
      <c r="I141" s="164"/>
      <c r="J141" s="164">
        <f t="shared" ref="J141:J147" si="30">ROUND(I141*H141,2)</f>
        <v>0</v>
      </c>
      <c r="K141" s="161" t="s">
        <v>119</v>
      </c>
      <c r="L141" s="165"/>
      <c r="M141" s="166" t="s">
        <v>17</v>
      </c>
      <c r="N141" s="167" t="s">
        <v>42</v>
      </c>
      <c r="O141" s="146">
        <v>0</v>
      </c>
      <c r="P141" s="146">
        <f t="shared" ref="P141:P147" si="31">O141*H141</f>
        <v>0</v>
      </c>
      <c r="Q141" s="146">
        <v>0</v>
      </c>
      <c r="R141" s="146">
        <f t="shared" ref="R141:R147" si="32">Q141*H141</f>
        <v>0</v>
      </c>
      <c r="S141" s="146">
        <v>0</v>
      </c>
      <c r="T141" s="147">
        <f t="shared" ref="T141:T147" si="33">S141*H141</f>
        <v>0</v>
      </c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R141" s="148" t="s">
        <v>121</v>
      </c>
      <c r="AT141" s="148" t="s">
        <v>190</v>
      </c>
      <c r="AU141" s="148" t="s">
        <v>77</v>
      </c>
      <c r="AY141" s="2" t="s">
        <v>115</v>
      </c>
      <c r="BE141" s="149">
        <f t="shared" ref="BE141:BE147" si="34">IF(N141="základní",J141,0)</f>
        <v>0</v>
      </c>
      <c r="BF141" s="149">
        <f t="shared" ref="BF141:BF147" si="35">IF(N141="snížená",J141,0)</f>
        <v>0</v>
      </c>
      <c r="BG141" s="149">
        <f t="shared" ref="BG141:BG147" si="36">IF(N141="zákl. přenesená",J141,0)</f>
        <v>0</v>
      </c>
      <c r="BH141" s="149">
        <f t="shared" ref="BH141:BH147" si="37">IF(N141="sníž. přenesená",J141,0)</f>
        <v>0</v>
      </c>
      <c r="BI141" s="149">
        <f t="shared" ref="BI141:BI147" si="38">IF(N141="nulová",J141,0)</f>
        <v>0</v>
      </c>
      <c r="BJ141" s="2" t="s">
        <v>77</v>
      </c>
      <c r="BK141" s="149">
        <f t="shared" ref="BK141:BK147" si="39">ROUND(I141*H141,2)</f>
        <v>0</v>
      </c>
      <c r="BL141" s="2" t="s">
        <v>121</v>
      </c>
      <c r="BM141" s="148" t="s">
        <v>234</v>
      </c>
    </row>
    <row r="142" spans="1:65" s="21" customFormat="1" ht="16.5" customHeight="1" x14ac:dyDescent="0.2">
      <c r="A142" s="15"/>
      <c r="B142" s="16"/>
      <c r="C142" s="159" t="s">
        <v>235</v>
      </c>
      <c r="D142" s="159" t="s">
        <v>190</v>
      </c>
      <c r="E142" s="160"/>
      <c r="F142" s="161" t="s">
        <v>236</v>
      </c>
      <c r="G142" s="162" t="s">
        <v>164</v>
      </c>
      <c r="H142" s="163">
        <v>1</v>
      </c>
      <c r="I142" s="164"/>
      <c r="J142" s="164">
        <f t="shared" si="30"/>
        <v>0</v>
      </c>
      <c r="K142" s="161" t="s">
        <v>119</v>
      </c>
      <c r="L142" s="165"/>
      <c r="M142" s="166" t="s">
        <v>17</v>
      </c>
      <c r="N142" s="167" t="s">
        <v>42</v>
      </c>
      <c r="O142" s="146">
        <v>0</v>
      </c>
      <c r="P142" s="146">
        <f t="shared" si="31"/>
        <v>0</v>
      </c>
      <c r="Q142" s="146">
        <v>0</v>
      </c>
      <c r="R142" s="146">
        <f t="shared" si="32"/>
        <v>0</v>
      </c>
      <c r="S142" s="146">
        <v>0</v>
      </c>
      <c r="T142" s="147">
        <f t="shared" si="33"/>
        <v>0</v>
      </c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R142" s="148" t="s">
        <v>121</v>
      </c>
      <c r="AT142" s="148" t="s">
        <v>190</v>
      </c>
      <c r="AU142" s="148" t="s">
        <v>77</v>
      </c>
      <c r="AY142" s="2" t="s">
        <v>115</v>
      </c>
      <c r="BE142" s="149">
        <f t="shared" si="34"/>
        <v>0</v>
      </c>
      <c r="BF142" s="149">
        <f t="shared" si="35"/>
        <v>0</v>
      </c>
      <c r="BG142" s="149">
        <f t="shared" si="36"/>
        <v>0</v>
      </c>
      <c r="BH142" s="149">
        <f t="shared" si="37"/>
        <v>0</v>
      </c>
      <c r="BI142" s="149">
        <f t="shared" si="38"/>
        <v>0</v>
      </c>
      <c r="BJ142" s="2" t="s">
        <v>77</v>
      </c>
      <c r="BK142" s="149">
        <f t="shared" si="39"/>
        <v>0</v>
      </c>
      <c r="BL142" s="2" t="s">
        <v>121</v>
      </c>
      <c r="BM142" s="148" t="s">
        <v>237</v>
      </c>
    </row>
    <row r="143" spans="1:65" s="21" customFormat="1" ht="16.5" customHeight="1" x14ac:dyDescent="0.2">
      <c r="A143" s="15"/>
      <c r="B143" s="16"/>
      <c r="C143" s="159" t="s">
        <v>238</v>
      </c>
      <c r="D143" s="159" t="s">
        <v>190</v>
      </c>
      <c r="E143" s="160"/>
      <c r="F143" s="161" t="s">
        <v>226</v>
      </c>
      <c r="G143" s="162" t="s">
        <v>227</v>
      </c>
      <c r="H143" s="163">
        <v>15</v>
      </c>
      <c r="I143" s="164"/>
      <c r="J143" s="164">
        <f t="shared" si="30"/>
        <v>0</v>
      </c>
      <c r="K143" s="161" t="s">
        <v>119</v>
      </c>
      <c r="L143" s="165"/>
      <c r="M143" s="166" t="s">
        <v>17</v>
      </c>
      <c r="N143" s="167" t="s">
        <v>42</v>
      </c>
      <c r="O143" s="146">
        <v>0</v>
      </c>
      <c r="P143" s="146">
        <f t="shared" si="31"/>
        <v>0</v>
      </c>
      <c r="Q143" s="146">
        <v>0</v>
      </c>
      <c r="R143" s="146">
        <f t="shared" si="32"/>
        <v>0</v>
      </c>
      <c r="S143" s="146">
        <v>0</v>
      </c>
      <c r="T143" s="147">
        <f t="shared" si="33"/>
        <v>0</v>
      </c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R143" s="148" t="s">
        <v>121</v>
      </c>
      <c r="AT143" s="148" t="s">
        <v>190</v>
      </c>
      <c r="AU143" s="148" t="s">
        <v>77</v>
      </c>
      <c r="AY143" s="2" t="s">
        <v>115</v>
      </c>
      <c r="BE143" s="149">
        <f t="shared" si="34"/>
        <v>0</v>
      </c>
      <c r="BF143" s="149">
        <f t="shared" si="35"/>
        <v>0</v>
      </c>
      <c r="BG143" s="149">
        <f t="shared" si="36"/>
        <v>0</v>
      </c>
      <c r="BH143" s="149">
        <f t="shared" si="37"/>
        <v>0</v>
      </c>
      <c r="BI143" s="149">
        <f t="shared" si="38"/>
        <v>0</v>
      </c>
      <c r="BJ143" s="2" t="s">
        <v>77</v>
      </c>
      <c r="BK143" s="149">
        <f t="shared" si="39"/>
        <v>0</v>
      </c>
      <c r="BL143" s="2" t="s">
        <v>121</v>
      </c>
      <c r="BM143" s="148" t="s">
        <v>239</v>
      </c>
    </row>
    <row r="144" spans="1:65" s="21" customFormat="1" ht="16.5" customHeight="1" x14ac:dyDescent="0.2">
      <c r="A144" s="15"/>
      <c r="B144" s="16"/>
      <c r="C144" s="159" t="s">
        <v>240</v>
      </c>
      <c r="D144" s="159" t="s">
        <v>190</v>
      </c>
      <c r="E144" s="160"/>
      <c r="F144" s="161" t="s">
        <v>241</v>
      </c>
      <c r="G144" s="162" t="s">
        <v>164</v>
      </c>
      <c r="H144" s="163">
        <v>1</v>
      </c>
      <c r="I144" s="164"/>
      <c r="J144" s="164">
        <f t="shared" si="30"/>
        <v>0</v>
      </c>
      <c r="K144" s="161" t="s">
        <v>119</v>
      </c>
      <c r="L144" s="165"/>
      <c r="M144" s="166" t="s">
        <v>17</v>
      </c>
      <c r="N144" s="167" t="s">
        <v>42</v>
      </c>
      <c r="O144" s="146">
        <v>0</v>
      </c>
      <c r="P144" s="146">
        <f t="shared" si="31"/>
        <v>0</v>
      </c>
      <c r="Q144" s="146">
        <v>0</v>
      </c>
      <c r="R144" s="146">
        <f t="shared" si="32"/>
        <v>0</v>
      </c>
      <c r="S144" s="146">
        <v>0</v>
      </c>
      <c r="T144" s="147">
        <f t="shared" si="33"/>
        <v>0</v>
      </c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R144" s="148" t="s">
        <v>121</v>
      </c>
      <c r="AT144" s="148" t="s">
        <v>190</v>
      </c>
      <c r="AU144" s="148" t="s">
        <v>77</v>
      </c>
      <c r="AY144" s="2" t="s">
        <v>115</v>
      </c>
      <c r="BE144" s="149">
        <f t="shared" si="34"/>
        <v>0</v>
      </c>
      <c r="BF144" s="149">
        <f t="shared" si="35"/>
        <v>0</v>
      </c>
      <c r="BG144" s="149">
        <f t="shared" si="36"/>
        <v>0</v>
      </c>
      <c r="BH144" s="149">
        <f t="shared" si="37"/>
        <v>0</v>
      </c>
      <c r="BI144" s="149">
        <f t="shared" si="38"/>
        <v>0</v>
      </c>
      <c r="BJ144" s="2" t="s">
        <v>77</v>
      </c>
      <c r="BK144" s="149">
        <f t="shared" si="39"/>
        <v>0</v>
      </c>
      <c r="BL144" s="2" t="s">
        <v>121</v>
      </c>
      <c r="BM144" s="148" t="s">
        <v>242</v>
      </c>
    </row>
    <row r="145" spans="1:65" s="21" customFormat="1" ht="16.5" customHeight="1" x14ac:dyDescent="0.2">
      <c r="A145" s="15"/>
      <c r="B145" s="16"/>
      <c r="C145" s="159" t="s">
        <v>243</v>
      </c>
      <c r="D145" s="159" t="s">
        <v>190</v>
      </c>
      <c r="E145" s="160"/>
      <c r="F145" s="161" t="s">
        <v>244</v>
      </c>
      <c r="G145" s="162" t="s">
        <v>122</v>
      </c>
      <c r="H145" s="163">
        <v>1</v>
      </c>
      <c r="I145" s="164"/>
      <c r="J145" s="164">
        <f t="shared" si="30"/>
        <v>0</v>
      </c>
      <c r="K145" s="161" t="s">
        <v>119</v>
      </c>
      <c r="L145" s="165"/>
      <c r="M145" s="166" t="s">
        <v>17</v>
      </c>
      <c r="N145" s="167" t="s">
        <v>42</v>
      </c>
      <c r="O145" s="146">
        <v>0</v>
      </c>
      <c r="P145" s="146">
        <f t="shared" si="31"/>
        <v>0</v>
      </c>
      <c r="Q145" s="146">
        <v>0</v>
      </c>
      <c r="R145" s="146">
        <f t="shared" si="32"/>
        <v>0</v>
      </c>
      <c r="S145" s="146">
        <v>0</v>
      </c>
      <c r="T145" s="147">
        <f t="shared" si="33"/>
        <v>0</v>
      </c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R145" s="148" t="s">
        <v>121</v>
      </c>
      <c r="AT145" s="148" t="s">
        <v>190</v>
      </c>
      <c r="AU145" s="148" t="s">
        <v>77</v>
      </c>
      <c r="AY145" s="2" t="s">
        <v>115</v>
      </c>
      <c r="BE145" s="149">
        <f t="shared" si="34"/>
        <v>0</v>
      </c>
      <c r="BF145" s="149">
        <f t="shared" si="35"/>
        <v>0</v>
      </c>
      <c r="BG145" s="149">
        <f t="shared" si="36"/>
        <v>0</v>
      </c>
      <c r="BH145" s="149">
        <f t="shared" si="37"/>
        <v>0</v>
      </c>
      <c r="BI145" s="149">
        <f t="shared" si="38"/>
        <v>0</v>
      </c>
      <c r="BJ145" s="2" t="s">
        <v>77</v>
      </c>
      <c r="BK145" s="149">
        <f t="shared" si="39"/>
        <v>0</v>
      </c>
      <c r="BL145" s="2" t="s">
        <v>121</v>
      </c>
      <c r="BM145" s="148" t="s">
        <v>245</v>
      </c>
    </row>
    <row r="146" spans="1:65" s="21" customFormat="1" ht="16.5" customHeight="1" x14ac:dyDescent="0.2">
      <c r="A146" s="15"/>
      <c r="B146" s="16"/>
      <c r="C146" s="159" t="s">
        <v>246</v>
      </c>
      <c r="D146" s="159" t="s">
        <v>190</v>
      </c>
      <c r="E146" s="160"/>
      <c r="F146" s="161" t="s">
        <v>247</v>
      </c>
      <c r="G146" s="162" t="s">
        <v>164</v>
      </c>
      <c r="H146" s="163">
        <v>1</v>
      </c>
      <c r="I146" s="164"/>
      <c r="J146" s="164">
        <f t="shared" si="30"/>
        <v>0</v>
      </c>
      <c r="K146" s="161" t="s">
        <v>119</v>
      </c>
      <c r="L146" s="165"/>
      <c r="M146" s="166" t="s">
        <v>17</v>
      </c>
      <c r="N146" s="167" t="s">
        <v>42</v>
      </c>
      <c r="O146" s="146">
        <v>0</v>
      </c>
      <c r="P146" s="146">
        <f t="shared" si="31"/>
        <v>0</v>
      </c>
      <c r="Q146" s="146">
        <v>0</v>
      </c>
      <c r="R146" s="146">
        <f t="shared" si="32"/>
        <v>0</v>
      </c>
      <c r="S146" s="146">
        <v>0</v>
      </c>
      <c r="T146" s="147">
        <f t="shared" si="33"/>
        <v>0</v>
      </c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R146" s="148" t="s">
        <v>121</v>
      </c>
      <c r="AT146" s="148" t="s">
        <v>190</v>
      </c>
      <c r="AU146" s="148" t="s">
        <v>77</v>
      </c>
      <c r="AY146" s="2" t="s">
        <v>115</v>
      </c>
      <c r="BE146" s="149">
        <f t="shared" si="34"/>
        <v>0</v>
      </c>
      <c r="BF146" s="149">
        <f t="shared" si="35"/>
        <v>0</v>
      </c>
      <c r="BG146" s="149">
        <f t="shared" si="36"/>
        <v>0</v>
      </c>
      <c r="BH146" s="149">
        <f t="shared" si="37"/>
        <v>0</v>
      </c>
      <c r="BI146" s="149">
        <f t="shared" si="38"/>
        <v>0</v>
      </c>
      <c r="BJ146" s="2" t="s">
        <v>77</v>
      </c>
      <c r="BK146" s="149">
        <f t="shared" si="39"/>
        <v>0</v>
      </c>
      <c r="BL146" s="2" t="s">
        <v>121</v>
      </c>
      <c r="BM146" s="148" t="s">
        <v>248</v>
      </c>
    </row>
    <row r="147" spans="1:65" s="21" customFormat="1" ht="16.5" customHeight="1" x14ac:dyDescent="0.2">
      <c r="A147" s="15"/>
      <c r="B147" s="16"/>
      <c r="C147" s="159" t="s">
        <v>249</v>
      </c>
      <c r="D147" s="159" t="s">
        <v>190</v>
      </c>
      <c r="E147" s="160"/>
      <c r="F147" s="161" t="s">
        <v>250</v>
      </c>
      <c r="G147" s="162" t="s">
        <v>122</v>
      </c>
      <c r="H147" s="163">
        <v>1</v>
      </c>
      <c r="I147" s="164"/>
      <c r="J147" s="164">
        <f t="shared" si="30"/>
        <v>0</v>
      </c>
      <c r="K147" s="161" t="s">
        <v>119</v>
      </c>
      <c r="L147" s="165"/>
      <c r="M147" s="168" t="s">
        <v>17</v>
      </c>
      <c r="N147" s="169" t="s">
        <v>42</v>
      </c>
      <c r="O147" s="150">
        <v>0</v>
      </c>
      <c r="P147" s="150">
        <f t="shared" si="31"/>
        <v>0</v>
      </c>
      <c r="Q147" s="150">
        <v>0</v>
      </c>
      <c r="R147" s="150">
        <f t="shared" si="32"/>
        <v>0</v>
      </c>
      <c r="S147" s="150">
        <v>0</v>
      </c>
      <c r="T147" s="151">
        <f t="shared" si="33"/>
        <v>0</v>
      </c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R147" s="148" t="s">
        <v>121</v>
      </c>
      <c r="AT147" s="148" t="s">
        <v>190</v>
      </c>
      <c r="AU147" s="148" t="s">
        <v>77</v>
      </c>
      <c r="AY147" s="2" t="s">
        <v>115</v>
      </c>
      <c r="BE147" s="149">
        <f t="shared" si="34"/>
        <v>0</v>
      </c>
      <c r="BF147" s="149">
        <f t="shared" si="35"/>
        <v>0</v>
      </c>
      <c r="BG147" s="149">
        <f t="shared" si="36"/>
        <v>0</v>
      </c>
      <c r="BH147" s="149">
        <f t="shared" si="37"/>
        <v>0</v>
      </c>
      <c r="BI147" s="149">
        <f t="shared" si="38"/>
        <v>0</v>
      </c>
      <c r="BJ147" s="2" t="s">
        <v>77</v>
      </c>
      <c r="BK147" s="149">
        <f t="shared" si="39"/>
        <v>0</v>
      </c>
      <c r="BL147" s="2" t="s">
        <v>121</v>
      </c>
      <c r="BM147" s="148" t="s">
        <v>251</v>
      </c>
    </row>
    <row r="148" spans="1:65" s="21" customFormat="1" ht="6.95" customHeight="1" x14ac:dyDescent="0.2">
      <c r="A148" s="15"/>
      <c r="B148" s="30"/>
      <c r="C148" s="170"/>
      <c r="D148" s="170"/>
      <c r="E148" s="170"/>
      <c r="F148" s="170"/>
      <c r="G148" s="170"/>
      <c r="H148" s="170"/>
      <c r="I148" s="170"/>
      <c r="J148" s="170"/>
      <c r="K148" s="170"/>
      <c r="L148" s="165"/>
      <c r="M148" s="171"/>
      <c r="N148" s="171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1:65" x14ac:dyDescent="0.2">
      <c r="C149" s="172"/>
      <c r="D149" s="172"/>
      <c r="E149" s="172"/>
      <c r="F149" s="172"/>
      <c r="G149" s="172"/>
      <c r="H149" s="172"/>
      <c r="I149" s="172"/>
      <c r="J149" s="172"/>
      <c r="K149" s="172"/>
      <c r="L149" s="172"/>
      <c r="M149" s="172"/>
      <c r="N149" s="172"/>
    </row>
  </sheetData>
  <sheetProtection formatColumns="0" formatRows="0" autoFilter="0"/>
  <autoFilter ref="C90:K147" xr:uid="{00000000-0009-0000-0000-000004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08.1-c - strukturovaná...</vt:lpstr>
      <vt:lpstr>'Rekapitulace stavby'!Názvy_tisku</vt:lpstr>
      <vt:lpstr>'SO 08.1-c - strukturovaná...'!Názvy_tisku</vt:lpstr>
      <vt:lpstr>'Rekapitulace stavby'!Oblast_tisku</vt:lpstr>
      <vt:lpstr>'SO 08.1-c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2021-09-16T09:17:48Z</dcterms:created>
  <dcterms:modified xsi:type="dcterms:W3CDTF">2021-10-15T13:20:27Z</dcterms:modified>
</cp:coreProperties>
</file>